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1" i="13" l="1"/>
  <c r="F211" i="13"/>
  <c r="F212" i="13"/>
  <c r="F213" i="13"/>
  <c r="F214" i="13"/>
  <c r="F215" i="13"/>
  <c r="F216" i="13"/>
  <c r="F217" i="13"/>
  <c r="F218" i="13"/>
  <c r="F219" i="13"/>
  <c r="F220" i="13"/>
  <c r="F210" i="13"/>
  <c r="K52" i="1"/>
  <c r="K29" i="1"/>
  <c r="K18" i="1"/>
  <c r="K30" i="1"/>
  <c r="K17" i="1"/>
  <c r="K34" i="1"/>
  <c r="K27" i="1"/>
  <c r="K36" i="1"/>
  <c r="K33" i="1"/>
  <c r="K46" i="1"/>
  <c r="K54" i="1"/>
  <c r="K39" i="1"/>
  <c r="K38" i="1"/>
  <c r="K50" i="1"/>
  <c r="K41" i="1"/>
  <c r="K20" i="1"/>
  <c r="K24" i="1"/>
  <c r="K40" i="1"/>
  <c r="K23" i="1"/>
  <c r="K53" i="1"/>
  <c r="K21" i="1"/>
  <c r="K47" i="1"/>
  <c r="K44" i="1"/>
  <c r="K42" i="1"/>
  <c r="K28" i="1"/>
  <c r="K26" i="1"/>
  <c r="K48" i="1"/>
  <c r="K45" i="1"/>
  <c r="K32" i="1"/>
  <c r="K22" i="1"/>
  <c r="K35" i="1"/>
  <c r="K51" i="1"/>
  <c r="B221" i="13" a="1"/>
  <c r="B221" i="13" l="1"/>
  <c r="Q37" i="1"/>
  <c r="Q32" i="1"/>
  <c r="Q2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4" i="1" l="1"/>
  <c r="Q54" i="1"/>
  <c r="T53" i="1"/>
  <c r="Q53" i="1"/>
  <c r="T52" i="1"/>
  <c r="Q52" i="1"/>
  <c r="T51" i="1"/>
  <c r="Q51" i="1"/>
  <c r="T50" i="1"/>
  <c r="Q50" i="1"/>
  <c r="T49" i="1"/>
  <c r="Q49" i="1"/>
  <c r="H49" i="1"/>
  <c r="I49" i="1" s="1"/>
  <c r="T48" i="1"/>
  <c r="Q48" i="1"/>
  <c r="T47" i="1"/>
  <c r="Q47" i="1"/>
  <c r="T46" i="1"/>
  <c r="Q46" i="1"/>
  <c r="T45" i="1"/>
  <c r="Q45" i="1"/>
  <c r="T44" i="1"/>
  <c r="Q44" i="1"/>
  <c r="T43" i="1"/>
  <c r="Q43" i="1"/>
  <c r="H43" i="1"/>
  <c r="I43" i="1" s="1"/>
  <c r="T42" i="1"/>
  <c r="Q42" i="1"/>
  <c r="T41" i="1"/>
  <c r="Q41" i="1"/>
  <c r="T40" i="1"/>
  <c r="Q40" i="1"/>
  <c r="T39" i="1"/>
  <c r="Q39" i="1"/>
  <c r="T38" i="1"/>
  <c r="Q38" i="1"/>
  <c r="AB38" i="1" s="1"/>
  <c r="T37" i="1"/>
  <c r="H37" i="1"/>
  <c r="I37" i="1" s="1"/>
  <c r="T36" i="1"/>
  <c r="Q36" i="1"/>
  <c r="T35" i="1"/>
  <c r="Q35" i="1"/>
  <c r="T34" i="1"/>
  <c r="Q34" i="1"/>
  <c r="T33" i="1"/>
  <c r="Q33" i="1"/>
  <c r="T32" i="1"/>
  <c r="T31" i="1"/>
  <c r="Q31" i="1"/>
  <c r="AB32" i="1" s="1"/>
  <c r="H31" i="1"/>
  <c r="I31" i="1" s="1"/>
  <c r="T30" i="1"/>
  <c r="Q30" i="1"/>
  <c r="T29" i="1"/>
  <c r="Q29" i="1"/>
  <c r="T28" i="1"/>
  <c r="Q28" i="1"/>
  <c r="T27" i="1"/>
  <c r="Q27" i="1"/>
  <c r="T26" i="1"/>
  <c r="T25" i="1"/>
  <c r="Q25" i="1"/>
  <c r="AB26" i="1" s="1"/>
  <c r="H25" i="1"/>
  <c r="I25" i="1" s="1"/>
  <c r="T24" i="1"/>
  <c r="Q24" i="1"/>
  <c r="T23" i="1"/>
  <c r="Q23" i="1"/>
  <c r="T22" i="1"/>
  <c r="Q22" i="1"/>
  <c r="T21" i="1"/>
  <c r="Q21" i="1"/>
  <c r="T20" i="1"/>
  <c r="Q20" i="1"/>
  <c r="T19" i="1"/>
  <c r="Q19" i="1"/>
  <c r="H19" i="1"/>
  <c r="I19" i="1" s="1"/>
  <c r="T18" i="1"/>
  <c r="Q18" i="1"/>
  <c r="T17" i="1"/>
  <c r="Q17" i="1"/>
  <c r="T16" i="1"/>
  <c r="H16" i="1"/>
  <c r="I16" i="1" s="1"/>
  <c r="T15" i="1"/>
  <c r="I15" i="1"/>
  <c r="AB50" i="1" l="1"/>
  <c r="AB20" i="1"/>
  <c r="AB44" i="1"/>
  <c r="AB35" i="1"/>
  <c r="AA35" i="1" s="1"/>
  <c r="AB36" i="1"/>
  <c r="AA36" i="1" s="1"/>
  <c r="X49" i="1"/>
  <c r="X43" i="1"/>
  <c r="X37" i="1"/>
  <c r="X31" i="1"/>
  <c r="X35" i="1"/>
  <c r="X36" i="1"/>
  <c r="X25" i="1"/>
  <c r="X19" i="1"/>
  <c r="X16" i="1"/>
  <c r="X15" i="1"/>
  <c r="Y49" i="1" l="1"/>
  <c r="Z49" i="1"/>
  <c r="X50" i="1" s="1"/>
  <c r="Y50" i="1" s="1"/>
  <c r="Y43" i="1"/>
  <c r="Z43" i="1"/>
  <c r="X44" i="1" s="1"/>
  <c r="Z44" i="1" s="1"/>
  <c r="X45" i="1" s="1"/>
  <c r="Y37" i="1"/>
  <c r="Z37" i="1"/>
  <c r="X38" i="1" s="1"/>
  <c r="Z38" i="1" s="1"/>
  <c r="X39" i="1" s="1"/>
  <c r="Y36" i="1"/>
  <c r="Z36" i="1"/>
  <c r="Y35" i="1"/>
  <c r="Z35" i="1"/>
  <c r="Y31" i="1"/>
  <c r="Z31" i="1"/>
  <c r="Y25" i="1"/>
  <c r="Z25" i="1"/>
  <c r="X26" i="1" s="1"/>
  <c r="Z26" i="1" s="1"/>
  <c r="X27" i="1" s="1"/>
  <c r="Y19" i="1"/>
  <c r="Z19" i="1"/>
  <c r="Y16" i="1"/>
  <c r="Z16" i="1"/>
  <c r="Y15" i="1"/>
  <c r="Z15" i="1"/>
  <c r="Y44" i="1" l="1"/>
  <c r="Y38" i="1"/>
  <c r="Y26" i="1"/>
  <c r="Y27" i="1"/>
  <c r="Z27" i="1"/>
  <c r="Z45" i="1"/>
  <c r="X46" i="1" s="1"/>
  <c r="Y45" i="1"/>
  <c r="Z39" i="1"/>
  <c r="X40" i="1" s="1"/>
  <c r="Y39" i="1"/>
  <c r="Z50" i="1"/>
  <c r="X51" i="1" s="1"/>
  <c r="X20" i="1"/>
  <c r="X32" i="1"/>
  <c r="X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5" i="1"/>
  <c r="AC36" i="1"/>
  <c r="Y46" i="1" l="1"/>
  <c r="Z46" i="1"/>
  <c r="Y40" i="1"/>
  <c r="Z40" i="1"/>
  <c r="X41" i="1" s="1"/>
  <c r="Y33" i="1"/>
  <c r="Z33" i="1"/>
  <c r="X34" i="1" s="1"/>
  <c r="Y51" i="1"/>
  <c r="Z51" i="1"/>
  <c r="X52" i="1" s="1"/>
  <c r="Y32" i="1"/>
  <c r="Z32" i="1"/>
  <c r="X28" i="1"/>
  <c r="Y20" i="1"/>
  <c r="Z20" i="1"/>
  <c r="X21" i="1" s="1"/>
  <c r="Y21" i="1" s="1"/>
  <c r="X17" i="1"/>
  <c r="Y17" i="1" s="1"/>
  <c r="Z21" i="1" l="1"/>
  <c r="X22" i="1" s="1"/>
  <c r="Z22" i="1" s="1"/>
  <c r="X23" i="1" s="1"/>
  <c r="Y41" i="1"/>
  <c r="Z41" i="1"/>
  <c r="X42" i="1" s="1"/>
  <c r="X47" i="1"/>
  <c r="X48" i="1"/>
  <c r="Y28" i="1"/>
  <c r="Z28" i="1"/>
  <c r="X29" i="1" s="1"/>
  <c r="Y29" i="1" s="1"/>
  <c r="Y34" i="1"/>
  <c r="Z34" i="1"/>
  <c r="Z52" i="1"/>
  <c r="Y52" i="1"/>
  <c r="Z17" i="1"/>
  <c r="X18" i="1" s="1"/>
  <c r="Y22" i="1" l="1"/>
  <c r="Y48" i="1"/>
  <c r="Z48" i="1"/>
  <c r="Y47" i="1"/>
  <c r="Z47" i="1"/>
  <c r="Y42" i="1"/>
  <c r="Z42" i="1"/>
  <c r="X53" i="1"/>
  <c r="X54" i="1"/>
  <c r="Z29" i="1"/>
  <c r="X30" i="1" s="1"/>
  <c r="Y30" i="1" s="1"/>
  <c r="Z23" i="1"/>
  <c r="X24" i="1" s="1"/>
  <c r="Y23" i="1"/>
  <c r="Y18" i="1"/>
  <c r="Z18" i="1"/>
  <c r="Y54" i="1" l="1"/>
  <c r="Z54" i="1"/>
  <c r="Y53" i="1"/>
  <c r="Z53" i="1"/>
  <c r="Y24" i="1"/>
  <c r="Z24" i="1"/>
  <c r="Z30" i="1"/>
  <c r="AB51" i="1" l="1"/>
  <c r="AB43" i="1"/>
  <c r="AB25" i="1"/>
  <c r="AA25" i="1" s="1"/>
  <c r="AB37" i="1"/>
  <c r="AA37" i="1" s="1"/>
  <c r="AB31" i="1"/>
  <c r="AA31" i="1" s="1"/>
  <c r="AB19" i="1"/>
  <c r="AA19" i="1" s="1"/>
  <c r="J40" i="19" l="1"/>
  <c r="V30" i="19"/>
  <c r="AH20" i="19"/>
  <c r="J30" i="19"/>
  <c r="V20" i="19"/>
  <c r="AH10" i="19"/>
  <c r="P10" i="19"/>
  <c r="AB50" i="19"/>
  <c r="J50" i="19"/>
  <c r="AB40" i="19"/>
  <c r="P30" i="19"/>
  <c r="V50" i="19"/>
  <c r="P50" i="19"/>
  <c r="AB10" i="19"/>
  <c r="AH30" i="19"/>
  <c r="AH40" i="19"/>
  <c r="J10" i="19"/>
  <c r="AB20" i="19"/>
  <c r="AH50" i="19"/>
  <c r="AC19" i="1"/>
  <c r="V10" i="19"/>
  <c r="P20" i="19"/>
  <c r="J20" i="19"/>
  <c r="P40" i="19"/>
  <c r="V40" i="19"/>
  <c r="AB30" i="19"/>
  <c r="J11" i="19"/>
  <c r="V11" i="19"/>
  <c r="AB21" i="19"/>
  <c r="P31" i="19"/>
  <c r="J31" i="19"/>
  <c r="AB41" i="19"/>
  <c r="AC25" i="1"/>
  <c r="AH41" i="19"/>
  <c r="P41" i="19"/>
  <c r="J21" i="19"/>
  <c r="AB31" i="19"/>
  <c r="AB51" i="19"/>
  <c r="P21" i="19"/>
  <c r="V41" i="19"/>
  <c r="V31" i="19"/>
  <c r="AH21" i="19"/>
  <c r="AB11" i="19"/>
  <c r="P51" i="19"/>
  <c r="V21" i="19"/>
  <c r="AH31" i="19"/>
  <c r="V51" i="19"/>
  <c r="J51" i="19"/>
  <c r="AH51" i="19"/>
  <c r="AH11" i="19"/>
  <c r="J41" i="19"/>
  <c r="P11"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C3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A50" i="1"/>
  <c r="AA51" i="1"/>
  <c r="AB52" i="1"/>
  <c r="AB21" i="1"/>
  <c r="AA20" i="1"/>
  <c r="AA26" i="1"/>
  <c r="AB27" i="1"/>
  <c r="AA27" i="1" s="1"/>
  <c r="AB28" i="1"/>
  <c r="V32" i="19"/>
  <c r="P42" i="19"/>
  <c r="J12" i="19"/>
  <c r="J32" i="19"/>
  <c r="AB52" i="19"/>
  <c r="AC31" i="1"/>
  <c r="J22" i="19"/>
  <c r="V22" i="19"/>
  <c r="J52" i="19"/>
  <c r="AH12" i="19"/>
  <c r="J42" i="19"/>
  <c r="AH42" i="19"/>
  <c r="P32" i="19"/>
  <c r="AB12" i="19"/>
  <c r="AH32" i="19"/>
  <c r="AB32" i="19"/>
  <c r="AB42" i="19"/>
  <c r="V42" i="19"/>
  <c r="V12" i="19"/>
  <c r="V52" i="19"/>
  <c r="AB22" i="19"/>
  <c r="AH52" i="19"/>
  <c r="AH22" i="19"/>
  <c r="P22" i="19"/>
  <c r="P12" i="19"/>
  <c r="P52" i="19"/>
  <c r="AB33" i="1"/>
  <c r="AA33" i="1" s="1"/>
  <c r="AB34" i="1"/>
  <c r="AA34" i="1" s="1"/>
  <c r="AA32" i="1"/>
  <c r="AA38" i="1"/>
  <c r="AB39" i="1"/>
  <c r="AA44" i="1"/>
  <c r="AB4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2" i="1"/>
  <c r="AB53" i="1"/>
  <c r="K35" i="19"/>
  <c r="AC25" i="19"/>
  <c r="K45" i="19"/>
  <c r="AI45" i="19"/>
  <c r="W45" i="19"/>
  <c r="Q35" i="19"/>
  <c r="K55" i="19"/>
  <c r="AC15" i="19"/>
  <c r="Q15" i="19"/>
  <c r="AC35" i="19"/>
  <c r="AI35" i="19"/>
  <c r="Q55" i="19"/>
  <c r="AI25" i="19"/>
  <c r="AC5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6" i="1"/>
  <c r="AD55" i="19"/>
  <c r="R15" i="19"/>
  <c r="AJ35" i="19"/>
  <c r="AC5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3" i="1"/>
  <c r="AD12" i="19"/>
  <c r="AD32" i="19"/>
  <c r="AD22" i="19"/>
  <c r="X52" i="19"/>
  <c r="AD52" i="19"/>
  <c r="L42" i="19"/>
  <c r="R42" i="19"/>
  <c r="AJ21" i="19"/>
  <c r="AD31" i="19"/>
  <c r="R21" i="19"/>
  <c r="AD41" i="19"/>
  <c r="AJ11" i="19"/>
  <c r="AJ51" i="19"/>
  <c r="AC27" i="1"/>
  <c r="L41" i="19"/>
  <c r="AD11" i="19"/>
  <c r="L21" i="19"/>
  <c r="L11" i="19"/>
  <c r="X51" i="19"/>
  <c r="X21" i="19"/>
  <c r="R11" i="19"/>
  <c r="R31" i="19"/>
  <c r="AJ41" i="19"/>
  <c r="L31" i="19"/>
  <c r="R51" i="19"/>
  <c r="X31" i="19"/>
  <c r="X11" i="19"/>
  <c r="X41" i="19"/>
  <c r="AJ31" i="19"/>
  <c r="AD51" i="19"/>
  <c r="R41" i="19"/>
  <c r="AD21" i="19"/>
  <c r="L51" i="19"/>
  <c r="AA39" i="1"/>
  <c r="AB40" i="1"/>
  <c r="K42" i="19"/>
  <c r="AC32" i="19"/>
  <c r="W42" i="19"/>
  <c r="AI52" i="19"/>
  <c r="K22" i="19"/>
  <c r="Q32" i="19"/>
  <c r="AI12" i="19"/>
  <c r="AC52" i="19"/>
  <c r="Q42" i="19"/>
  <c r="AC42" i="19"/>
  <c r="K12" i="19"/>
  <c r="Q22" i="19"/>
  <c r="W52" i="19"/>
  <c r="AI42" i="19"/>
  <c r="W32" i="19"/>
  <c r="AI22" i="19"/>
  <c r="W12" i="19"/>
  <c r="AI32" i="19"/>
  <c r="AC12" i="19"/>
  <c r="Q12" i="19"/>
  <c r="Q52" i="19"/>
  <c r="AC32" i="1"/>
  <c r="K32" i="19"/>
  <c r="W22" i="19"/>
  <c r="K52" i="19"/>
  <c r="AC22" i="19"/>
  <c r="AC40" i="19"/>
  <c r="W10" i="19"/>
  <c r="AC50" i="19"/>
  <c r="Q10" i="19"/>
  <c r="Q30" i="19"/>
  <c r="W50" i="19"/>
  <c r="K40" i="19"/>
  <c r="Q50" i="19"/>
  <c r="W20" i="19"/>
  <c r="AC2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5" i="1"/>
  <c r="AB4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8" i="1"/>
  <c r="Q33" i="19"/>
  <c r="AI23" i="19"/>
  <c r="K53" i="19"/>
  <c r="AC23" i="19"/>
  <c r="AC13" i="19"/>
  <c r="W23" i="19"/>
  <c r="W33" i="19"/>
  <c r="Q13" i="19"/>
  <c r="W13" i="19"/>
  <c r="AI13" i="19"/>
  <c r="Q43" i="19"/>
  <c r="Q23" i="19"/>
  <c r="W53" i="19"/>
  <c r="M12" i="19"/>
  <c r="AK42" i="19"/>
  <c r="AE32" i="19"/>
  <c r="AC34" i="1"/>
  <c r="M52" i="19"/>
  <c r="S12" i="19"/>
  <c r="M32" i="19"/>
  <c r="S52" i="19"/>
  <c r="Y52" i="19"/>
  <c r="Y42" i="19"/>
  <c r="AK12" i="19"/>
  <c r="S22" i="19"/>
  <c r="AE12" i="19"/>
  <c r="Y22" i="19"/>
  <c r="S32" i="19"/>
  <c r="AK52" i="19"/>
  <c r="M22" i="19"/>
  <c r="AK32" i="19"/>
  <c r="AE22" i="19"/>
  <c r="AE42" i="19"/>
  <c r="Y32" i="19"/>
  <c r="M42" i="19"/>
  <c r="Y12" i="19"/>
  <c r="AE52" i="19"/>
  <c r="AK22" i="19"/>
  <c r="S42" i="19"/>
  <c r="AA28" i="1"/>
  <c r="AB30" i="1"/>
  <c r="AA30" i="1" s="1"/>
  <c r="AB29" i="1"/>
  <c r="AA29" i="1" s="1"/>
  <c r="AA21" i="1"/>
  <c r="AB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21" i="1"/>
  <c r="L10" i="19"/>
  <c r="L50" i="19"/>
  <c r="AJ20" i="19"/>
  <c r="AJ40" i="19"/>
  <c r="AD30" i="19"/>
  <c r="R20" i="19"/>
  <c r="AD50" i="19"/>
  <c r="AJ30" i="19"/>
  <c r="AJ50" i="19"/>
  <c r="X30" i="19"/>
  <c r="AD20" i="19"/>
  <c r="L40" i="19"/>
  <c r="X50" i="19"/>
  <c r="X20" i="19"/>
  <c r="AD40" i="19"/>
  <c r="R10" i="19"/>
  <c r="L30" i="19"/>
  <c r="L20" i="19"/>
  <c r="AA40" i="1"/>
  <c r="AB41" i="1"/>
  <c r="AA53" i="1"/>
  <c r="AB54" i="1"/>
  <c r="AA5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9" i="1"/>
  <c r="X23" i="19"/>
  <c r="R33" i="19"/>
  <c r="R43" i="19"/>
  <c r="AD53" i="19"/>
  <c r="AJ13" i="19"/>
  <c r="R23" i="19"/>
  <c r="R13" i="19"/>
  <c r="AJ53" i="19"/>
  <c r="L33" i="19"/>
  <c r="L23" i="19"/>
  <c r="X43" i="19"/>
  <c r="X53" i="19"/>
  <c r="AD13" i="19"/>
  <c r="L53" i="19"/>
  <c r="L13" i="19"/>
  <c r="AD23" i="19"/>
  <c r="AJ33" i="19"/>
  <c r="AJ23" i="19"/>
  <c r="R53" i="19"/>
  <c r="M55" i="19"/>
  <c r="AK15" i="19"/>
  <c r="AE25" i="19"/>
  <c r="AC5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0" i="1"/>
  <c r="AG11" i="19"/>
  <c r="AM41" i="19"/>
  <c r="AA21" i="19"/>
  <c r="AA51" i="19"/>
  <c r="U51" i="19"/>
  <c r="U31" i="19"/>
  <c r="AA11" i="19"/>
  <c r="AG21" i="19"/>
  <c r="O31" i="19"/>
  <c r="AA46" i="1"/>
  <c r="AB47" i="1"/>
  <c r="AB17" i="1"/>
  <c r="AA17" i="1" s="1"/>
  <c r="AB18" i="1"/>
  <c r="AA1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2" i="1"/>
  <c r="AB23" i="1"/>
  <c r="AE11" i="19"/>
  <c r="Y41" i="19"/>
  <c r="M41" i="19"/>
  <c r="Y21" i="19"/>
  <c r="AK41" i="19"/>
  <c r="S31" i="19"/>
  <c r="M31" i="19"/>
  <c r="M51" i="19"/>
  <c r="Y51" i="19"/>
  <c r="AK21" i="19"/>
  <c r="AK31" i="19"/>
  <c r="Y11" i="19"/>
  <c r="AE41" i="19"/>
  <c r="AE21" i="19"/>
  <c r="S51" i="19"/>
  <c r="AE51" i="19"/>
  <c r="AK51" i="19"/>
  <c r="M21" i="19"/>
  <c r="AE31" i="19"/>
  <c r="AC28" i="1"/>
  <c r="S41" i="19"/>
  <c r="AK11" i="19"/>
  <c r="S11" i="19"/>
  <c r="Y31" i="19"/>
  <c r="S21" i="19"/>
  <c r="M11" i="19"/>
  <c r="L54" i="19"/>
  <c r="AJ14" i="19"/>
  <c r="AD44" i="19"/>
  <c r="X54" i="19"/>
  <c r="R14" i="19"/>
  <c r="AD24" i="19"/>
  <c r="AD34" i="19"/>
  <c r="R54" i="19"/>
  <c r="L34" i="19"/>
  <c r="AJ34" i="19"/>
  <c r="X24" i="19"/>
  <c r="AJ24" i="19"/>
  <c r="X44" i="19"/>
  <c r="R24" i="19"/>
  <c r="AC4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23" i="1" l="1"/>
  <c r="AB24" i="1"/>
  <c r="AA24" i="1" s="1"/>
  <c r="AG39" i="19"/>
  <c r="AG29" i="19"/>
  <c r="AM19" i="19"/>
  <c r="O39" i="19"/>
  <c r="AC1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4" i="1"/>
  <c r="AG15" i="19"/>
  <c r="U15" i="19"/>
  <c r="AG55" i="19"/>
  <c r="U55" i="19"/>
  <c r="AE40" i="19"/>
  <c r="Y30" i="19"/>
  <c r="M20" i="19"/>
  <c r="AC2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17"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41" i="1"/>
  <c r="AB42" i="1"/>
  <c r="AA4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7" i="1"/>
  <c r="AB48" i="1"/>
  <c r="AA4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8" i="1"/>
  <c r="AA14" i="19"/>
  <c r="O54" i="19"/>
  <c r="U44" i="19"/>
  <c r="U43" i="19"/>
  <c r="U13" i="19"/>
  <c r="AM53" i="19"/>
  <c r="AA53" i="19"/>
  <c r="AA43" i="19"/>
  <c r="O53" i="19"/>
  <c r="O23" i="19"/>
  <c r="O13" i="19"/>
  <c r="AG43" i="19"/>
  <c r="U33" i="19"/>
  <c r="U23" i="19"/>
  <c r="AM13" i="19"/>
  <c r="AM23" i="19"/>
  <c r="AG13" i="19"/>
  <c r="AA23" i="19"/>
  <c r="AG33" i="19"/>
  <c r="AA33" i="19"/>
  <c r="AM33" i="19"/>
  <c r="AA13" i="19"/>
  <c r="AC4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7" i="1"/>
  <c r="AF53" i="19"/>
  <c r="T43" i="19"/>
  <c r="Z53" i="19"/>
  <c r="N43" i="19"/>
  <c r="T23" i="19"/>
  <c r="AF43" i="19"/>
  <c r="Z13" i="19"/>
  <c r="Z43" i="19"/>
  <c r="AF23" i="19"/>
  <c r="AL13" i="19"/>
  <c r="Z23" i="19"/>
  <c r="AL43" i="19"/>
  <c r="AF13" i="19"/>
  <c r="AL23" i="19"/>
  <c r="N13" i="19"/>
  <c r="T33" i="19"/>
  <c r="AL53" i="19"/>
  <c r="N23" i="19"/>
  <c r="N53" i="19"/>
  <c r="AF33" i="19"/>
  <c r="N33" i="19"/>
  <c r="AC4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T14" i="18"/>
  <c r="AL38" i="18"/>
  <c r="N14" i="18"/>
  <c r="Z6" i="18"/>
  <c r="T38" i="18"/>
  <c r="T22" i="18"/>
  <c r="AL14" i="18"/>
  <c r="N22" i="18"/>
  <c r="N15" i="1"/>
  <c r="AF22" i="18"/>
  <c r="N6" i="18"/>
  <c r="AF6" i="18"/>
  <c r="AF38" i="18"/>
  <c r="M15" i="1"/>
  <c r="AB15" i="1" s="1"/>
  <c r="AA15" i="1" s="1"/>
  <c r="N38" i="18"/>
  <c r="AL30" i="18"/>
  <c r="AL22" i="18"/>
  <c r="T6" i="18"/>
  <c r="AF14" i="18"/>
  <c r="AF30" i="18"/>
  <c r="Z22" i="18"/>
  <c r="T30" i="18"/>
  <c r="Z30" i="18"/>
  <c r="AL6" i="18"/>
  <c r="Z14" i="18"/>
  <c r="Z38" i="18"/>
  <c r="N30" i="18"/>
  <c r="J40" i="18"/>
  <c r="AB40" i="18"/>
  <c r="AH32" i="18"/>
  <c r="AB24" i="18"/>
  <c r="V16" i="18"/>
  <c r="M16" i="1"/>
  <c r="AB16" i="1" s="1"/>
  <c r="AA16" i="1" s="1"/>
  <c r="J16" i="18"/>
  <c r="P32" i="18"/>
  <c r="V24" i="18"/>
  <c r="P24" i="18"/>
  <c r="V40" i="18"/>
  <c r="P16" i="18"/>
  <c r="P40" i="18"/>
  <c r="V32" i="18"/>
  <c r="AH16" i="18"/>
  <c r="AB16" i="18"/>
  <c r="V8" i="18"/>
  <c r="AH24" i="18"/>
  <c r="AH8" i="18"/>
  <c r="AH40" i="18"/>
  <c r="J8" i="18"/>
  <c r="AB32" i="18"/>
  <c r="AB8" i="18"/>
  <c r="J24" i="18"/>
  <c r="J32" i="18"/>
  <c r="P8" i="18"/>
  <c r="N16" i="1"/>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AC16" i="1" l="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H8" i="19"/>
  <c r="AB28" i="19"/>
  <c r="AB48" i="19"/>
  <c r="V38" i="19"/>
  <c r="V8" i="19"/>
  <c r="AH28" i="19"/>
  <c r="AH48" i="19"/>
  <c r="AB38" i="19"/>
  <c r="AH18" i="19"/>
  <c r="V48" i="19"/>
  <c r="V18" i="19"/>
  <c r="P8" i="19"/>
  <c r="J38" i="19"/>
  <c r="AC15" i="1"/>
  <c r="P18" i="19"/>
  <c r="P38" i="19"/>
  <c r="J28" i="19"/>
  <c r="AH38" i="19"/>
  <c r="J48" i="19"/>
  <c r="P48" i="19"/>
  <c r="V28" i="19"/>
  <c r="AB18" i="19"/>
  <c r="AB8" i="19"/>
  <c r="J8" i="19"/>
  <c r="P28" i="19"/>
  <c r="J18" i="19"/>
  <c r="P16" i="19"/>
  <c r="P6" i="19"/>
  <c r="AH6" i="19"/>
  <c r="V46" i="19"/>
  <c r="AH46" i="19"/>
  <c r="AB46" i="19"/>
  <c r="J6" i="19"/>
  <c r="P46" i="19"/>
  <c r="AB26" i="19"/>
  <c r="AB16" i="19"/>
  <c r="AH26" i="19"/>
  <c r="J16" i="19"/>
  <c r="V26" i="19"/>
  <c r="AH36" i="19"/>
  <c r="P26" i="19"/>
  <c r="V16" i="19"/>
  <c r="V36" i="19"/>
  <c r="AH16" i="19"/>
  <c r="V6" i="19"/>
  <c r="AB36" i="19"/>
  <c r="AB6" i="19"/>
  <c r="P36" i="19"/>
  <c r="J36" i="19"/>
  <c r="J26" i="19"/>
  <c r="J46" i="19"/>
  <c r="B223" i="13"/>
  <c r="B222" i="13"/>
  <c r="K25" i="1" l="1"/>
  <c r="L25" i="1" s="1"/>
  <c r="K31" i="1"/>
  <c r="L31" i="1" s="1"/>
  <c r="K16" i="1"/>
  <c r="K19" i="1"/>
  <c r="L19" i="1" s="1"/>
  <c r="K43" i="1"/>
  <c r="L43" i="1" s="1"/>
  <c r="K15" i="1"/>
  <c r="K49" i="1"/>
  <c r="L49" i="1" s="1"/>
  <c r="K37" i="1"/>
  <c r="L37" i="1" s="1"/>
  <c r="AD34" i="18" l="1"/>
  <c r="L42" i="18"/>
  <c r="X10" i="18"/>
  <c r="AJ34" i="18"/>
  <c r="AJ26" i="18"/>
  <c r="AJ42" i="18"/>
  <c r="AJ18" i="18"/>
  <c r="L10" i="18"/>
  <c r="AD42" i="18"/>
  <c r="L34" i="18"/>
  <c r="AD10" i="18"/>
  <c r="L26" i="18"/>
  <c r="R18" i="18"/>
  <c r="R26" i="18"/>
  <c r="AD18" i="18"/>
  <c r="R10" i="18"/>
  <c r="N37" i="1"/>
  <c r="X42" i="18"/>
  <c r="X34" i="18"/>
  <c r="L18" i="18"/>
  <c r="X26" i="18"/>
  <c r="AD26" i="18"/>
  <c r="X18" i="18"/>
  <c r="AJ10" i="18"/>
  <c r="M37" i="1"/>
  <c r="R34" i="18"/>
  <c r="R42" i="18"/>
  <c r="R32" i="18"/>
  <c r="AJ32" i="18"/>
  <c r="L32" i="18"/>
  <c r="M19" i="1"/>
  <c r="L24" i="18"/>
  <c r="R16" i="18"/>
  <c r="L8" i="18"/>
  <c r="AD24" i="18"/>
  <c r="N19" i="1"/>
  <c r="AJ8" i="18"/>
  <c r="AJ40" i="18"/>
  <c r="AD16" i="18"/>
  <c r="L16" i="18"/>
  <c r="AJ16" i="18"/>
  <c r="AD8" i="18"/>
  <c r="X8" i="18"/>
  <c r="R40" i="18"/>
  <c r="AJ24" i="18"/>
  <c r="AD40" i="18"/>
  <c r="X16" i="18"/>
  <c r="R24" i="18"/>
  <c r="R8" i="18"/>
  <c r="X40" i="18"/>
  <c r="X24" i="18"/>
  <c r="L40" i="18"/>
  <c r="X32" i="18"/>
  <c r="AD32" i="18"/>
  <c r="AH12" i="18"/>
  <c r="P28" i="18"/>
  <c r="P44" i="18"/>
  <c r="P36" i="18"/>
  <c r="AH36" i="18"/>
  <c r="AB20" i="18"/>
  <c r="V20" i="18"/>
  <c r="J44" i="18"/>
  <c r="P12" i="18"/>
  <c r="P20" i="18"/>
  <c r="V44" i="18"/>
  <c r="V28" i="18"/>
  <c r="J12" i="18"/>
  <c r="AB28" i="18"/>
  <c r="AH20" i="18"/>
  <c r="J36" i="18"/>
  <c r="J28" i="18"/>
  <c r="AH44" i="18"/>
  <c r="V36" i="18"/>
  <c r="J20" i="18"/>
  <c r="N49" i="1"/>
  <c r="AB12" i="18"/>
  <c r="AB44" i="18"/>
  <c r="V12" i="18"/>
  <c r="AB36" i="18"/>
  <c r="M49" i="1"/>
  <c r="AB49" i="1" s="1"/>
  <c r="AA49" i="1" s="1"/>
  <c r="AH28" i="18"/>
  <c r="M31" i="1"/>
  <c r="AB42" i="18"/>
  <c r="P42" i="18"/>
  <c r="AH26" i="18"/>
  <c r="AH18" i="18"/>
  <c r="J18" i="18"/>
  <c r="AH10" i="18"/>
  <c r="V34" i="18"/>
  <c r="V10" i="18"/>
  <c r="J26" i="18"/>
  <c r="J42" i="18"/>
  <c r="AH34" i="18"/>
  <c r="V42" i="18"/>
  <c r="V26" i="18"/>
  <c r="J34" i="18"/>
  <c r="N31" i="1"/>
  <c r="P18" i="18"/>
  <c r="AB18" i="18"/>
  <c r="AB26" i="18"/>
  <c r="AB10" i="18"/>
  <c r="P34" i="18"/>
  <c r="P10" i="18"/>
  <c r="AH42" i="18"/>
  <c r="AB34" i="18"/>
  <c r="J10" i="18"/>
  <c r="P26" i="18"/>
  <c r="V18" i="18"/>
  <c r="Z42" i="18"/>
  <c r="N42" i="18"/>
  <c r="AF26" i="18"/>
  <c r="AF10" i="18"/>
  <c r="N10" i="18"/>
  <c r="M43" i="1"/>
  <c r="AL42" i="18"/>
  <c r="AF34" i="18"/>
  <c r="AL10" i="18"/>
  <c r="N18" i="18"/>
  <c r="N26" i="18"/>
  <c r="Z26" i="18"/>
  <c r="T10" i="18"/>
  <c r="T42" i="18"/>
  <c r="AF42" i="18"/>
  <c r="AL26" i="18"/>
  <c r="T26" i="18"/>
  <c r="AL18" i="18"/>
  <c r="AL34" i="18"/>
  <c r="N43" i="1"/>
  <c r="T18" i="18"/>
  <c r="Z18" i="18"/>
  <c r="Z10" i="18"/>
  <c r="T34" i="18"/>
  <c r="AF18" i="18"/>
  <c r="Z34" i="18"/>
  <c r="N34" i="18"/>
  <c r="AF32" i="18"/>
  <c r="AL8" i="18"/>
  <c r="T24" i="18"/>
  <c r="N16" i="18"/>
  <c r="N24" i="18"/>
  <c r="AF16" i="18"/>
  <c r="AL16" i="18"/>
  <c r="M25" i="1"/>
  <c r="T8" i="18"/>
  <c r="Z32" i="18"/>
  <c r="AL40" i="18"/>
  <c r="T16" i="18"/>
  <c r="AF24" i="18"/>
  <c r="Z40" i="18"/>
  <c r="T40" i="18"/>
  <c r="AF8" i="18"/>
  <c r="AL24" i="18"/>
  <c r="Z8" i="18"/>
  <c r="T32" i="18"/>
  <c r="AL32" i="18"/>
  <c r="N25" i="1"/>
  <c r="N40" i="18"/>
  <c r="Z16" i="18"/>
  <c r="Z24" i="18"/>
  <c r="N32" i="18"/>
  <c r="AF40" i="18"/>
  <c r="N8" i="18"/>
  <c r="AB45" i="19" l="1"/>
  <c r="P25" i="19"/>
  <c r="V25" i="19"/>
  <c r="AH25" i="19"/>
  <c r="P45" i="19"/>
  <c r="J25" i="19"/>
  <c r="J55" i="19"/>
  <c r="AH35" i="19"/>
  <c r="P35" i="19"/>
  <c r="AH15" i="19"/>
  <c r="V45" i="19"/>
  <c r="AH55" i="19"/>
  <c r="V15" i="19"/>
  <c r="AB35" i="19"/>
  <c r="AB55" i="19"/>
  <c r="P55" i="19"/>
  <c r="V55" i="19"/>
  <c r="J15" i="19"/>
  <c r="J35" i="19"/>
  <c r="AC49" i="1"/>
  <c r="AH45" i="19"/>
  <c r="V35" i="19"/>
  <c r="AB15" i="19"/>
  <c r="J45" i="19"/>
  <c r="P15" i="19"/>
  <c r="AB2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<sst xmlns="http://schemas.openxmlformats.org/spreadsheetml/2006/main" count="404" uniqueCount="246">
  <si>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</si>
  <si>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</si>
  <si>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</si>
  <si>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</si>
  <si>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</si>
  <si>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</si>
  <si>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</si>
  <si>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</si>
  <si>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</si>
  <si>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</si>
  <si>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</si>
  <si>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</si>
  <si>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</si>
  <si>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</si>
  <si>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</si>
  <si>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</si>
  <si>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</si>
  <si>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</si>
  <si>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</si>
  <si>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</si>
  <si>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</si>
  <si>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</si>
  <si>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</si>
  <si>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</si>
  <si>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</si>
  <si>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</si>
  <si>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</si>
  <si>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</si>
  <si>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</si>
  <si>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</si>
  <si>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</si>
  <si>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</si>
  <si>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</si>
  <si>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</si>
  <si>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</si>
  <si>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</si>
  <si>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</si>
  <si>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</si>
  <si>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</si>
  <si>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</si>
  <si>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</si>
  <si>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</si>
  <si>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</si>
  <si>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</si>
  <si>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</si>
  <si>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</si>
  <si>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</si>
  <si>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</si>
  <si>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</si>
  <si>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</si>
  <si>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</si>
  <si>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</si>
  <si>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</si>
  <si>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</si>
  <si>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</si>
  <si>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</si>
  <si>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</si>
  <si>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</si>
  <si>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</si>
  <si>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</si>
  <si>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</si>
  <si>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</si>
  <si>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</si>
  <si>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</si>
  <si>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</si>
  <si>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</si>
  <si>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</si>
  <si>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</si>
  <si>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</si>
  <si>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</si>
  <si>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</si>
  <si>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</si>
  <si>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</si>
  <si>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</si>
  <si>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</si>
  <si>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</si>
  <si>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</si>
  <si>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</si>
  <si>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</si>
  <si>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</si>
  <si>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</si>
  <si>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</si>
  <si>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</si>
  <si>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</si>
  <si>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</si>
  <si>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</si>
  <si>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</si>
  <si>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</si>
  <si>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</si>
  <si>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</si>
  <si>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</si>
  <si>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</si>
  <si>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</si>
  <si>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</si>
  <si>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</si>
  <si>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</si>
  <si>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</si>
  <si>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</si>
  <si>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</si>
  <si>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</si>
  <si>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</si>
  <si>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</si>
  <si>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</si>
  <si>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</si>
  <si>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</si>
  <si>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</si>
  <si>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</si>
  <si>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</si>
  <si>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</si>
  <si>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</si>
  <si>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</si>
  <si>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</si>
  <si>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</si>
  <si>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</si>
  <si>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</si>
  <si>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</si>
  <si>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</si>
  <si>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</si>
  <si>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</si>
  <si>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</si>
  <si>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</si>
  <si>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</si>
  <si>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</si>
  <si>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</si>
  <si>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</si>
  <si>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</si>
  <si>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</si>
  <si>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</si>
  <si>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</si>
  <si>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</si>
  <si>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</si>
  <si>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</si>
  <si>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</si>
  <si>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</si>
  <si>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</si>
  <si>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</si>
  <si>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</si>
  <si>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</si>
  <si>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</si>
  <si>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</si>
  <si>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</si>
  <si>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</si>
  <si>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</si>
  <si>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</si>
  <si>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</si>
  <si>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</si>
  <si>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</si>
  <si>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</si>
  <si>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</si>
  <si>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</si>
  <si>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</si>
  <si>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</si>
  <si>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</si>
  <si>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</si>
  <si>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</si>
  <si>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</si>
  <si>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</si>
  <si>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</si>
  <si>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</si>
  <si>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</si>
  <si>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</si>
  <si>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</si>
  <si>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</si>
  <si>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</si>
  <si>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</si>
  <si>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</si>
  <si>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</si>
  <si>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</si>
  <si>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</si>
  <si>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</si>
  <si>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</si>
  <si>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</si>
  <si>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</si>
  <si>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</si>
  <si>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</si>
  <si>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</si>
  <si>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</si>
  <si>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</si>
  <si>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</si>
  <si>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</si>
  <si>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</si>
  <si>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</si>
  <si>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</si>
  <si>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</si>
  <si>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</si>
  <si>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</si>
  <si>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</si>
  <si>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</si>
  <si>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</si>
  <si>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</si>
  <si>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</si>
  <si>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</si>
  <si>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</si>
  <si>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</si>
  <si>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</si>
  <si>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</si>
  <si>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</si>
  <si>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</si>
  <si>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</si>
  <si>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</si>
  <si>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</si>
  <si>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</si>
  <si>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</si>
  <si>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</si>
  <si>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</si>
  <si>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</si>
  <si>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</si>
  <si>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</si>
  <si>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</si>
  <si>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</si>
  <si>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</si>
  <si>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</si>
  <si>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</si>
  <si>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</si>
  <si>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Inicia con la planeación de las actividades y culmina con el seguimiento y evaluación del proceso</t>
  </si>
  <si>
    <t>MODERADO</t>
  </si>
  <si>
    <t>VIGENCIA</t>
  </si>
  <si>
    <t>GESTION HUMANA</t>
  </si>
  <si>
    <t xml:space="preserve">Dirigir y estimular la participación del Capital Humano a su cargo, contribuyendo al incremento en la satisfacción y la productividad en el desempeño laboral, como factores acordes al nivel de exigencia en la ejecución de los procesos y el cumplimiento de los objetivos definidos por la EDAT S.A. E.S.P. OFICIAL, verificando el cumplimiento de los planes, programas y proyectos relacionados con la seguridad y salud en el trabajo, contribuyendo a la prevención y disminución de los accidentes y enfermedades de origen laboral, así como al logro de la misión y los objetivos de la Entidad. </t>
  </si>
  <si>
    <t xml:space="preserve">sobrecarga laboral y concentracion de responsabilidades </t>
  </si>
  <si>
    <t>ALTA</t>
  </si>
  <si>
    <t>MAYOR</t>
  </si>
  <si>
    <t>ALTO</t>
  </si>
  <si>
    <t xml:space="preserve">descentralizar las obligaciones de la secretaria </t>
  </si>
  <si>
    <t>PROBALIDAD</t>
  </si>
  <si>
    <t>LEVE</t>
  </si>
  <si>
    <t>Secretraria General y Juridica</t>
  </si>
  <si>
    <t>junio a diciembre de 2022</t>
  </si>
  <si>
    <t>BAJA</t>
  </si>
  <si>
    <t>MENOR</t>
  </si>
  <si>
    <t>Actualización de la estructura organizacional de la Entidad y el Manual de Funciones</t>
  </si>
  <si>
    <t>BAJO</t>
  </si>
  <si>
    <t>falta de clasificacion de riesgo y no existencia de la matriz IPVER</t>
  </si>
  <si>
    <t xml:space="preserve">Realizar matriz de EPP, formato de inspección EPP </t>
  </si>
  <si>
    <t xml:space="preserve">implemetar el plan estrategico de seguridad vial (PESV) </t>
  </si>
  <si>
    <t>IMPACTO</t>
  </si>
  <si>
    <t>ninguno</t>
  </si>
  <si>
    <t>elementos basicos de protección personal a los cuales les falta mas seguridad como e casco con barbuquejo.</t>
  </si>
  <si>
    <t>Enero 10 de 2023</t>
  </si>
  <si>
    <t>A la fecha de corte no se ha realizo proceso de ajuste en la Estructura, por lo que la Secretaría General y Jurídica continua operando con el componente administrativo.
Para facilitar el desarrollo de las actividades, cuenta con un equipo de profesionales de apoyo en las áreas respectivas (Gestión Humana, Jurídica, Contratación, Gestión Documental, Gestión de TIC y MIPG)</t>
  </si>
  <si>
    <t>Consentracion de funciones en la secretaria general y juridica y asi mismo sobrecarga laboral en algunos funcionarios y contratista                          DESCRIPCION                                         
'la secretaria general y juridica, tiene a su cargo un gran numero de funciones, lo que con lleva a general sobrecargo de funciones en algunos de los contratistas de la empresa</t>
  </si>
  <si>
    <t xml:space="preserve">Desactualizacion de la estructura organica de la planta de personal y el manual de funciones.                               
 DESCRIPCION                                        
 se trabaja con el manual de funciones que se actualizo en el 2015 </t>
  </si>
  <si>
    <t>Falta de implementación de los elementos de protección, para el personal que lo requiere. (EPP)                   
DESCRIPCION                                     
 'No aportar los elementos de protección personal (EPP) puede generar altos riesgos de accidentalidad y enfermedad laboral.</t>
  </si>
  <si>
    <t>Falta de implementación de plan estratégico de seguridad vial              
  DESCRIPCION                                          
la empresa no ha realizado el plan estrategico de seguridad vial (PESV)</t>
  </si>
  <si>
    <t>Se evidencia la actualización de la matriz y está disponible en el enlace de los documenos del proceso en la página web</t>
  </si>
  <si>
    <t>Se encuentra en proceso de implementación, no se cuenta con evidencias además de las jornadas de capacitación adelantadas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</si>
</sst>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48" fillId="0" borderId="47" xfId="0" applyFont="1" applyBorder="1" applyAlignment="1">
      <alignment vertical="center"/>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8" fillId="0" borderId="35" xfId="0" applyFont="1" applyBorder="1" applyAlignment="1">
      <alignment horizontal="center" vertical="center"/>
    </xf>
    <xf numFmtId="0" fontId="48" fillId="0" borderId="36" xfId="0" applyFont="1" applyBorder="1" applyAlignment="1">
      <alignment horizontal="center" vertical="center"/>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3" borderId="0"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3" borderId="0" xfId="0" applyFont="1" applyFill="1" applyAlignment="1">
      <alignment vertical="center" wrapText="1"/>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0" xfId="0" applyFont="1" applyAlignment="1">
      <alignment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1" fillId="0" borderId="4" xfId="0" quotePrefix="1" applyFont="1" applyBorder="1" applyAlignment="1" applyProtection="1">
      <alignment horizontal="center" vertical="center" wrapText="1"/>
      <protection locked="0"/>
    </xf>
    <xf numFmtId="0" fontId="2" fillId="0" borderId="4" xfId="0" quotePrefix="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28"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justify" vertical="center" wrapText="1"/>
      <protection locked="0"/>
    </xf>
    <xf numFmtId="0" fontId="1" fillId="0" borderId="5" xfId="0" applyFont="1" applyBorder="1" applyAlignment="1" applyProtection="1">
      <alignment horizontal="center" vertical="center"/>
    </xf>
    <xf numFmtId="0" fontId="1"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164" fontId="1" fillId="9" borderId="2" xfId="1" applyNumberFormat="1" applyFont="1" applyFill="1" applyBorder="1" applyAlignment="1">
      <alignment horizontal="center" vertical="center"/>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wrapText="1"/>
      <protection hidden="1"/>
    </xf>
  </cellXfs>
  <cellStyles count="5">
    <cellStyle name="Normal" xfId="0" builtinId="0"/>
    <cellStyle name="Normal - Style1 2" xfId="2"/>
    <cellStyle name="Normal 2" xfId="4"/>
    <cellStyle name="Normal 2 2" xfId="3"/>
    <cellStyle name="Porcentaje" xfId="1" builtinId="5"/>
  </cellStyles>
  <dxfs count="206">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420006</xdr:colOff>
      <xdr:row>2</xdr:row>
      <xdr:rowOff>173870</xdr:rowOff>
    </xdr:from>
    <xdr:to>
      <xdr:col>22</xdr:col>
      <xdr:colOff>228903</xdr:colOff>
      <xdr:row>5</xdr:row>
      <xdr:rowOff>97973</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1423" y="692453"/>
          <a:ext cx="1893813" cy="124702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05" dataDxfId="204">
  <autoFilter ref="B209:C219"/>
  <tableColumns count="2">
    <tableColumn id="1" name="Criterios" dataDxfId="203"/>
    <tableColumn id="2" name="Subcriterios" dataDxfId="20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0" customWidth="1"/>
    <col min="2" max="3" width="24.69140625" style="80" customWidth="1"/>
    <col min="4" max="4" width="16" style="80" customWidth="1"/>
    <col min="5" max="5" width="24.69140625" style="80" customWidth="1"/>
    <col min="6" max="6" width="27.69140625" style="80" customWidth="1"/>
    <col min="7" max="8" width="24.69140625" style="80" customWidth="1"/>
    <col min="9" max="16384" width="11.3828125" style="80"/>
  </cols>
  <sheetData>
    <row r="1" spans="2:8" ht="15" thickBot="1" x14ac:dyDescent="0.45"/>
    <row r="2" spans="2:8" ht="18" x14ac:dyDescent="0.4">
      <c r="B2" s="139" t="s">
        <v>166</v>
      </c>
      <c r="C2" s="140"/>
      <c r="D2" s="140"/>
      <c r="E2" s="140"/>
      <c r="F2" s="140"/>
      <c r="G2" s="140"/>
      <c r="H2" s="141"/>
    </row>
    <row r="3" spans="2:8" x14ac:dyDescent="0.4">
      <c r="B3" s="81"/>
      <c r="C3" s="82"/>
      <c r="D3" s="82"/>
      <c r="E3" s="82"/>
      <c r="F3" s="82"/>
      <c r="G3" s="82"/>
      <c r="H3" s="83"/>
    </row>
    <row r="4" spans="2:8" ht="63" customHeight="1" x14ac:dyDescent="0.4">
      <c r="B4" s="142" t="s">
        <v>209</v>
      </c>
      <c r="C4" s="143"/>
      <c r="D4" s="143"/>
      <c r="E4" s="143"/>
      <c r="F4" s="143"/>
      <c r="G4" s="143"/>
      <c r="H4" s="144"/>
    </row>
    <row r="5" spans="2:8" ht="63" customHeight="1" x14ac:dyDescent="0.4">
      <c r="B5" s="145"/>
      <c r="C5" s="146"/>
      <c r="D5" s="146"/>
      <c r="E5" s="146"/>
      <c r="F5" s="146"/>
      <c r="G5" s="146"/>
      <c r="H5" s="147"/>
    </row>
    <row r="6" spans="2:8" x14ac:dyDescent="0.4">
      <c r="B6" s="148" t="s">
        <v>164</v>
      </c>
      <c r="C6" s="149"/>
      <c r="D6" s="149"/>
      <c r="E6" s="149"/>
      <c r="F6" s="149"/>
      <c r="G6" s="149"/>
      <c r="H6" s="150"/>
    </row>
    <row r="7" spans="2:8" ht="95.25" customHeight="1" x14ac:dyDescent="0.4">
      <c r="B7" s="158" t="s">
        <v>169</v>
      </c>
      <c r="C7" s="159"/>
      <c r="D7" s="159"/>
      <c r="E7" s="159"/>
      <c r="F7" s="159"/>
      <c r="G7" s="159"/>
      <c r="H7" s="160"/>
    </row>
    <row r="8" spans="2:8" x14ac:dyDescent="0.4">
      <c r="B8" s="118"/>
      <c r="C8" s="119"/>
      <c r="D8" s="119"/>
      <c r="E8" s="119"/>
      <c r="F8" s="119"/>
      <c r="G8" s="119"/>
      <c r="H8" s="120"/>
    </row>
    <row r="9" spans="2:8" ht="16.5" customHeight="1" x14ac:dyDescent="0.4">
      <c r="B9" s="151" t="s">
        <v>202</v>
      </c>
      <c r="C9" s="152"/>
      <c r="D9" s="152"/>
      <c r="E9" s="152"/>
      <c r="F9" s="152"/>
      <c r="G9" s="152"/>
      <c r="H9" s="153"/>
    </row>
    <row r="10" spans="2:8" ht="44.25" customHeight="1" x14ac:dyDescent="0.4">
      <c r="B10" s="151"/>
      <c r="C10" s="152"/>
      <c r="D10" s="152"/>
      <c r="E10" s="152"/>
      <c r="F10" s="152"/>
      <c r="G10" s="152"/>
      <c r="H10" s="153"/>
    </row>
    <row r="11" spans="2:8" ht="15" thickBot="1" x14ac:dyDescent="0.45">
      <c r="B11" s="106"/>
      <c r="C11" s="109"/>
      <c r="D11" s="114"/>
      <c r="E11" s="115"/>
      <c r="F11" s="115"/>
      <c r="G11" s="116"/>
      <c r="H11" s="117"/>
    </row>
    <row r="12" spans="2:8" ht="15" thickTop="1" x14ac:dyDescent="0.4">
      <c r="B12" s="106"/>
      <c r="C12" s="154" t="s">
        <v>165</v>
      </c>
      <c r="D12" s="155"/>
      <c r="E12" s="156" t="s">
        <v>203</v>
      </c>
      <c r="F12" s="157"/>
      <c r="G12" s="109"/>
      <c r="H12" s="110"/>
    </row>
    <row r="13" spans="2:8" ht="35.25" customHeight="1" x14ac:dyDescent="0.4">
      <c r="B13" s="106"/>
      <c r="C13" s="126" t="s">
        <v>196</v>
      </c>
      <c r="D13" s="127"/>
      <c r="E13" s="128" t="s">
        <v>201</v>
      </c>
      <c r="F13" s="129"/>
      <c r="G13" s="109"/>
      <c r="H13" s="110"/>
    </row>
    <row r="14" spans="2:8" ht="17.25" customHeight="1" x14ac:dyDescent="0.4">
      <c r="B14" s="106"/>
      <c r="C14" s="126" t="s">
        <v>197</v>
      </c>
      <c r="D14" s="127"/>
      <c r="E14" s="128" t="s">
        <v>199</v>
      </c>
      <c r="F14" s="129"/>
      <c r="G14" s="109"/>
      <c r="H14" s="110"/>
    </row>
    <row r="15" spans="2:8" ht="19.5" customHeight="1" x14ac:dyDescent="0.4">
      <c r="B15" s="106"/>
      <c r="C15" s="126" t="s">
        <v>198</v>
      </c>
      <c r="D15" s="127"/>
      <c r="E15" s="128" t="s">
        <v>200</v>
      </c>
      <c r="F15" s="129"/>
      <c r="G15" s="109"/>
      <c r="H15" s="110"/>
    </row>
    <row r="16" spans="2:8" ht="69.75" customHeight="1" x14ac:dyDescent="0.4">
      <c r="B16" s="106"/>
      <c r="C16" s="126" t="s">
        <v>167</v>
      </c>
      <c r="D16" s="127"/>
      <c r="E16" s="128" t="s">
        <v>168</v>
      </c>
      <c r="F16" s="129"/>
      <c r="G16" s="109"/>
      <c r="H16" s="110"/>
    </row>
    <row r="17" spans="2:8" ht="34.5" customHeight="1" x14ac:dyDescent="0.4">
      <c r="B17" s="106"/>
      <c r="C17" s="130" t="s">
        <v>2</v>
      </c>
      <c r="D17" s="131"/>
      <c r="E17" s="122" t="s">
        <v>210</v>
      </c>
      <c r="F17" s="123"/>
      <c r="G17" s="109"/>
      <c r="H17" s="110"/>
    </row>
    <row r="18" spans="2:8" ht="27.75" customHeight="1" x14ac:dyDescent="0.4">
      <c r="B18" s="106"/>
      <c r="C18" s="130" t="s">
        <v>3</v>
      </c>
      <c r="D18" s="131"/>
      <c r="E18" s="122" t="s">
        <v>211</v>
      </c>
      <c r="F18" s="123"/>
      <c r="G18" s="109"/>
      <c r="H18" s="110"/>
    </row>
    <row r="19" spans="2:8" ht="28.5" customHeight="1" x14ac:dyDescent="0.4">
      <c r="B19" s="106"/>
      <c r="C19" s="130" t="s">
        <v>42</v>
      </c>
      <c r="D19" s="131"/>
      <c r="E19" s="122" t="s">
        <v>212</v>
      </c>
      <c r="F19" s="123"/>
      <c r="G19" s="109"/>
      <c r="H19" s="110"/>
    </row>
    <row r="20" spans="2:8" ht="72.75" customHeight="1" x14ac:dyDescent="0.4">
      <c r="B20" s="106"/>
      <c r="C20" s="130" t="s">
        <v>1</v>
      </c>
      <c r="D20" s="131"/>
      <c r="E20" s="122" t="s">
        <v>213</v>
      </c>
      <c r="F20" s="123"/>
      <c r="G20" s="109"/>
      <c r="H20" s="110"/>
    </row>
    <row r="21" spans="2:8" ht="64.5" customHeight="1" x14ac:dyDescent="0.4">
      <c r="B21" s="106"/>
      <c r="C21" s="130" t="s">
        <v>50</v>
      </c>
      <c r="D21" s="131"/>
      <c r="E21" s="122" t="s">
        <v>171</v>
      </c>
      <c r="F21" s="123"/>
      <c r="G21" s="109"/>
      <c r="H21" s="110"/>
    </row>
    <row r="22" spans="2:8" ht="71.25" customHeight="1" x14ac:dyDescent="0.4">
      <c r="B22" s="106"/>
      <c r="C22" s="130" t="s">
        <v>170</v>
      </c>
      <c r="D22" s="131"/>
      <c r="E22" s="122" t="s">
        <v>172</v>
      </c>
      <c r="F22" s="123"/>
      <c r="G22" s="109"/>
      <c r="H22" s="110"/>
    </row>
    <row r="23" spans="2:8" ht="55.5" customHeight="1" x14ac:dyDescent="0.4">
      <c r="B23" s="106"/>
      <c r="C23" s="124" t="s">
        <v>173</v>
      </c>
      <c r="D23" s="125"/>
      <c r="E23" s="122" t="s">
        <v>174</v>
      </c>
      <c r="F23" s="123"/>
      <c r="G23" s="109"/>
      <c r="H23" s="110"/>
    </row>
    <row r="24" spans="2:8" ht="42" customHeight="1" x14ac:dyDescent="0.4">
      <c r="B24" s="106"/>
      <c r="C24" s="124" t="s">
        <v>48</v>
      </c>
      <c r="D24" s="125"/>
      <c r="E24" s="122" t="s">
        <v>175</v>
      </c>
      <c r="F24" s="123"/>
      <c r="G24" s="109"/>
      <c r="H24" s="110"/>
    </row>
    <row r="25" spans="2:8" ht="59.25" customHeight="1" x14ac:dyDescent="0.4">
      <c r="B25" s="106"/>
      <c r="C25" s="124" t="s">
        <v>163</v>
      </c>
      <c r="D25" s="125"/>
      <c r="E25" s="122" t="s">
        <v>176</v>
      </c>
      <c r="F25" s="123"/>
      <c r="G25" s="109"/>
      <c r="H25" s="110"/>
    </row>
    <row r="26" spans="2:8" ht="23.25" customHeight="1" x14ac:dyDescent="0.4">
      <c r="B26" s="106"/>
      <c r="C26" s="124" t="s">
        <v>12</v>
      </c>
      <c r="D26" s="125"/>
      <c r="E26" s="122" t="s">
        <v>177</v>
      </c>
      <c r="F26" s="123"/>
      <c r="G26" s="109"/>
      <c r="H26" s="110"/>
    </row>
    <row r="27" spans="2:8" ht="30.75" customHeight="1" x14ac:dyDescent="0.4">
      <c r="B27" s="106"/>
      <c r="C27" s="124" t="s">
        <v>181</v>
      </c>
      <c r="D27" s="125"/>
      <c r="E27" s="122" t="s">
        <v>178</v>
      </c>
      <c r="F27" s="123"/>
      <c r="G27" s="109"/>
      <c r="H27" s="110"/>
    </row>
    <row r="28" spans="2:8" ht="35.25" customHeight="1" x14ac:dyDescent="0.4">
      <c r="B28" s="106"/>
      <c r="C28" s="124" t="s">
        <v>182</v>
      </c>
      <c r="D28" s="125"/>
      <c r="E28" s="122" t="s">
        <v>179</v>
      </c>
      <c r="F28" s="123"/>
      <c r="G28" s="109"/>
      <c r="H28" s="110"/>
    </row>
    <row r="29" spans="2:8" ht="33" customHeight="1" x14ac:dyDescent="0.4">
      <c r="B29" s="106"/>
      <c r="C29" s="124" t="s">
        <v>182</v>
      </c>
      <c r="D29" s="125"/>
      <c r="E29" s="122" t="s">
        <v>179</v>
      </c>
      <c r="F29" s="123"/>
      <c r="G29" s="109"/>
      <c r="H29" s="110"/>
    </row>
    <row r="30" spans="2:8" ht="30" customHeight="1" x14ac:dyDescent="0.4">
      <c r="B30" s="106"/>
      <c r="C30" s="124" t="s">
        <v>183</v>
      </c>
      <c r="D30" s="125"/>
      <c r="E30" s="122" t="s">
        <v>180</v>
      </c>
      <c r="F30" s="123"/>
      <c r="G30" s="109"/>
      <c r="H30" s="110"/>
    </row>
    <row r="31" spans="2:8" ht="35.25" customHeight="1" x14ac:dyDescent="0.4">
      <c r="B31" s="106"/>
      <c r="C31" s="124" t="s">
        <v>184</v>
      </c>
      <c r="D31" s="125"/>
      <c r="E31" s="122" t="s">
        <v>185</v>
      </c>
      <c r="F31" s="123"/>
      <c r="G31" s="109"/>
      <c r="H31" s="110"/>
    </row>
    <row r="32" spans="2:8" ht="31.5" customHeight="1" x14ac:dyDescent="0.4">
      <c r="B32" s="106"/>
      <c r="C32" s="124" t="s">
        <v>186</v>
      </c>
      <c r="D32" s="125"/>
      <c r="E32" s="122" t="s">
        <v>187</v>
      </c>
      <c r="F32" s="123"/>
      <c r="G32" s="109"/>
      <c r="H32" s="110"/>
    </row>
    <row r="33" spans="2:8" ht="35.25" customHeight="1" x14ac:dyDescent="0.4">
      <c r="B33" s="106"/>
      <c r="C33" s="124" t="s">
        <v>188</v>
      </c>
      <c r="D33" s="125"/>
      <c r="E33" s="122" t="s">
        <v>189</v>
      </c>
      <c r="F33" s="123"/>
      <c r="G33" s="109"/>
      <c r="H33" s="110"/>
    </row>
    <row r="34" spans="2:8" ht="59.25" customHeight="1" x14ac:dyDescent="0.4">
      <c r="B34" s="106"/>
      <c r="C34" s="124" t="s">
        <v>190</v>
      </c>
      <c r="D34" s="125"/>
      <c r="E34" s="122" t="s">
        <v>191</v>
      </c>
      <c r="F34" s="123"/>
      <c r="G34" s="109"/>
      <c r="H34" s="110"/>
    </row>
    <row r="35" spans="2:8" ht="29.25" customHeight="1" x14ac:dyDescent="0.4">
      <c r="B35" s="106"/>
      <c r="C35" s="124" t="s">
        <v>29</v>
      </c>
      <c r="D35" s="125"/>
      <c r="E35" s="122" t="s">
        <v>192</v>
      </c>
      <c r="F35" s="123"/>
      <c r="G35" s="109"/>
      <c r="H35" s="110"/>
    </row>
    <row r="36" spans="2:8" ht="82.5" customHeight="1" x14ac:dyDescent="0.4">
      <c r="B36" s="106"/>
      <c r="C36" s="124" t="s">
        <v>194</v>
      </c>
      <c r="D36" s="125"/>
      <c r="E36" s="122" t="s">
        <v>193</v>
      </c>
      <c r="F36" s="123"/>
      <c r="G36" s="109"/>
      <c r="H36" s="110"/>
    </row>
    <row r="37" spans="2:8" ht="46.5" customHeight="1" x14ac:dyDescent="0.4">
      <c r="B37" s="106"/>
      <c r="C37" s="124" t="s">
        <v>39</v>
      </c>
      <c r="D37" s="125"/>
      <c r="E37" s="122" t="s">
        <v>195</v>
      </c>
      <c r="F37" s="123"/>
      <c r="G37" s="109"/>
      <c r="H37" s="110"/>
    </row>
    <row r="38" spans="2:8" ht="6.75" customHeight="1" thickBot="1" x14ac:dyDescent="0.45">
      <c r="B38" s="106"/>
      <c r="C38" s="135"/>
      <c r="D38" s="136"/>
      <c r="E38" s="137"/>
      <c r="F38" s="138"/>
      <c r="G38" s="109"/>
      <c r="H38" s="110"/>
    </row>
    <row r="39" spans="2:8" ht="15" thickTop="1" x14ac:dyDescent="0.4">
      <c r="B39" s="106"/>
      <c r="C39" s="107"/>
      <c r="D39" s="107"/>
      <c r="E39" s="108"/>
      <c r="F39" s="108"/>
      <c r="G39" s="109"/>
      <c r="H39" s="110"/>
    </row>
    <row r="40" spans="2:8" ht="21" customHeight="1" x14ac:dyDescent="0.4">
      <c r="B40" s="132" t="s">
        <v>204</v>
      </c>
      <c r="C40" s="133"/>
      <c r="D40" s="133"/>
      <c r="E40" s="133"/>
      <c r="F40" s="133"/>
      <c r="G40" s="133"/>
      <c r="H40" s="134"/>
    </row>
    <row r="41" spans="2:8" ht="20.25" customHeight="1" x14ac:dyDescent="0.4">
      <c r="B41" s="132" t="s">
        <v>205</v>
      </c>
      <c r="C41" s="133"/>
      <c r="D41" s="133"/>
      <c r="E41" s="133"/>
      <c r="F41" s="133"/>
      <c r="G41" s="133"/>
      <c r="H41" s="134"/>
    </row>
    <row r="42" spans="2:8" ht="20.25" customHeight="1" x14ac:dyDescent="0.4">
      <c r="B42" s="132" t="s">
        <v>206</v>
      </c>
      <c r="C42" s="133"/>
      <c r="D42" s="133"/>
      <c r="E42" s="133"/>
      <c r="F42" s="133"/>
      <c r="G42" s="133"/>
      <c r="H42" s="134"/>
    </row>
    <row r="43" spans="2:8" ht="20.25" customHeight="1" x14ac:dyDescent="0.4">
      <c r="B43" s="132" t="s">
        <v>207</v>
      </c>
      <c r="C43" s="133"/>
      <c r="D43" s="133"/>
      <c r="E43" s="133"/>
      <c r="F43" s="133"/>
      <c r="G43" s="133"/>
      <c r="H43" s="134"/>
    </row>
    <row r="44" spans="2:8" x14ac:dyDescent="0.4">
      <c r="B44" s="132" t="s">
        <v>208</v>
      </c>
      <c r="C44" s="133"/>
      <c r="D44" s="133"/>
      <c r="E44" s="133"/>
      <c r="F44" s="133"/>
      <c r="G44" s="133"/>
      <c r="H44" s="134"/>
    </row>
    <row r="45" spans="2:8" ht="15" thickBot="1" x14ac:dyDescent="0.45">
      <c r="B45" s="111"/>
      <c r="C45" s="112"/>
      <c r="D45" s="112"/>
      <c r="E45" s="112"/>
      <c r="F45" s="112"/>
      <c r="G45" s="112"/>
      <c r="H45" s="11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57"/>
  <sheetViews>
    <sheetView tabSelected="1" zoomScale="60" zoomScaleNormal="60" workbookViewId="0">
      <selection activeCell="S16" sqref="S16"/>
    </sheetView>
  </sheetViews>
  <sheetFormatPr baseColWidth="10" defaultColWidth="11.3828125" defaultRowHeight="14.15" x14ac:dyDescent="0.4"/>
  <cols>
    <col min="1" max="1" width="4" style="1" bestFit="1" customWidth="1"/>
    <col min="2" max="2" width="14.15234375" style="1" customWidth="1"/>
    <col min="3" max="3" width="13.15234375" style="1" customWidth="1"/>
    <col min="4" max="4" width="16.15234375" style="1" customWidth="1"/>
    <col min="5" max="5" width="32.3828125" style="2" customWidth="1"/>
    <col min="6" max="6" width="19" style="1" customWidth="1"/>
    <col min="7" max="7" width="17.84375" style="2" customWidth="1"/>
    <col min="8" max="8" width="16.53515625" style="2" customWidth="1"/>
    <col min="9" max="9" width="6.3046875" style="2" bestFit="1" customWidth="1"/>
    <col min="10" max="10" width="27.3046875" style="2" bestFit="1" customWidth="1"/>
    <col min="11" max="11" width="10.3828125" style="2" hidden="1" customWidth="1"/>
    <col min="12" max="12" width="17.53515625" style="2" customWidth="1"/>
    <col min="13" max="13" width="6.3046875" style="2" bestFit="1" customWidth="1"/>
    <col min="14" max="14" width="16" style="2" customWidth="1"/>
    <col min="15" max="15" width="5.84375" style="2" customWidth="1"/>
    <col min="16" max="16" width="31" style="2" customWidth="1"/>
    <col min="17" max="17" width="15.15234375" style="2" bestFit="1" customWidth="1"/>
    <col min="18" max="18" width="6.84375" style="2" customWidth="1"/>
    <col min="19" max="19" width="5" style="2" customWidth="1"/>
    <col min="20" max="20" width="5.53515625" style="2" customWidth="1"/>
    <col min="21" max="21" width="7.15234375" style="2" customWidth="1"/>
    <col min="22" max="22" width="6.69140625" style="2" customWidth="1"/>
    <col min="23" max="23" width="7.53515625" style="2" customWidth="1"/>
    <col min="24" max="24" width="13" style="2" hidden="1" customWidth="1"/>
    <col min="25" max="25" width="8.69140625" style="2" customWidth="1"/>
    <col min="26" max="26" width="10.3828125" style="2" customWidth="1"/>
    <col min="27" max="27" width="9.3046875" style="2" customWidth="1"/>
    <col min="28" max="28" width="9.15234375" style="2" customWidth="1"/>
    <col min="29" max="29" width="8.3828125" style="2" customWidth="1"/>
    <col min="30" max="30" width="7.3046875" style="2" customWidth="1"/>
    <col min="31" max="31" width="23" style="356" customWidth="1"/>
    <col min="32" max="32" width="18.84375" style="356" customWidth="1"/>
    <col min="33" max="33" width="16.84375" style="356" customWidth="1"/>
    <col min="34" max="34" width="14.84375" style="358" customWidth="1"/>
    <col min="35" max="35" width="36.4609375" style="358" customWidth="1"/>
    <col min="36" max="36" width="21" style="358" customWidth="1"/>
    <col min="37" max="16384" width="11.3828125" style="2"/>
  </cols>
  <sheetData>
    <row r="1" spans="1:68" ht="16.5" customHeight="1" x14ac:dyDescent="0.4">
      <c r="A1" s="166" t="s">
        <v>144</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8"/>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row>
    <row r="2" spans="1:68" ht="24" customHeight="1" x14ac:dyDescent="0.4">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1"/>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row>
    <row r="3" spans="1:68" ht="14.6" thickBot="1" x14ac:dyDescent="0.45">
      <c r="A3" s="24"/>
      <c r="B3" s="25"/>
      <c r="C3" s="24"/>
      <c r="D3" s="24"/>
      <c r="E3" s="23"/>
      <c r="F3" s="24"/>
      <c r="G3" s="23"/>
      <c r="H3" s="23"/>
      <c r="I3" s="23"/>
      <c r="J3" s="23"/>
      <c r="K3" s="23"/>
      <c r="L3" s="23"/>
      <c r="M3" s="23"/>
      <c r="N3" s="23"/>
      <c r="O3" s="23"/>
      <c r="P3" s="23"/>
      <c r="Q3" s="23"/>
      <c r="R3" s="23"/>
      <c r="S3" s="23"/>
      <c r="T3" s="23"/>
      <c r="U3" s="23"/>
      <c r="V3" s="23"/>
      <c r="W3" s="23"/>
      <c r="X3" s="23"/>
      <c r="Y3" s="23"/>
      <c r="Z3" s="23"/>
      <c r="AA3" s="23"/>
      <c r="AB3" s="23"/>
      <c r="AC3" s="23"/>
      <c r="AD3" s="23"/>
      <c r="AE3" s="353"/>
      <c r="AF3" s="353"/>
      <c r="AG3" s="353"/>
      <c r="AH3" s="357"/>
      <c r="AI3" s="357"/>
      <c r="AJ3" s="357"/>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row>
    <row r="4" spans="1:68" ht="26.25" customHeight="1" thickBot="1" x14ac:dyDescent="0.45">
      <c r="A4" s="179" t="s">
        <v>43</v>
      </c>
      <c r="B4" s="180"/>
      <c r="C4" s="161" t="s">
        <v>217</v>
      </c>
      <c r="D4" s="162"/>
      <c r="E4" s="162"/>
      <c r="F4" s="162"/>
      <c r="G4" s="162"/>
      <c r="H4" s="162"/>
      <c r="I4" s="162"/>
      <c r="J4" s="162"/>
      <c r="K4" s="162"/>
      <c r="L4" s="162"/>
      <c r="M4" s="162"/>
      <c r="N4" s="121"/>
      <c r="O4" s="193"/>
      <c r="P4" s="193"/>
      <c r="Q4" s="193"/>
      <c r="R4" s="23"/>
      <c r="S4" s="23"/>
      <c r="T4" s="23"/>
      <c r="U4" s="23"/>
      <c r="V4" s="23"/>
      <c r="W4" s="23"/>
      <c r="X4" s="23"/>
      <c r="Y4" s="23"/>
      <c r="Z4" s="23"/>
      <c r="AA4" s="23"/>
      <c r="AB4" s="23"/>
      <c r="AC4" s="23"/>
      <c r="AD4" s="23"/>
      <c r="AE4" s="353"/>
      <c r="AF4" s="353"/>
      <c r="AG4" s="353"/>
      <c r="AH4" s="357"/>
      <c r="AI4" s="357"/>
      <c r="AJ4" s="357"/>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row>
    <row r="5" spans="1:68" ht="60" customHeight="1" thickBot="1" x14ac:dyDescent="0.45">
      <c r="A5" s="179" t="s">
        <v>130</v>
      </c>
      <c r="B5" s="180"/>
      <c r="C5" s="163" t="s">
        <v>218</v>
      </c>
      <c r="D5" s="164"/>
      <c r="E5" s="164"/>
      <c r="F5" s="164"/>
      <c r="G5" s="164"/>
      <c r="H5" s="164"/>
      <c r="I5" s="164"/>
      <c r="J5" s="164"/>
      <c r="K5" s="164"/>
      <c r="L5" s="164"/>
      <c r="M5" s="164"/>
      <c r="N5" s="164"/>
      <c r="O5" s="164"/>
      <c r="P5" s="164"/>
      <c r="Q5" s="165"/>
      <c r="R5" s="23"/>
      <c r="S5" s="23"/>
      <c r="T5" s="23"/>
      <c r="U5" s="23"/>
      <c r="V5" s="23"/>
      <c r="W5" s="23"/>
      <c r="X5" s="23"/>
      <c r="Y5" s="23"/>
      <c r="Z5" s="23"/>
      <c r="AA5" s="23"/>
      <c r="AB5" s="23"/>
      <c r="AC5" s="23"/>
      <c r="AD5" s="23"/>
      <c r="AE5" s="353"/>
      <c r="AF5" s="353"/>
      <c r="AG5" s="353"/>
      <c r="AH5" s="357"/>
      <c r="AI5" s="357"/>
      <c r="AJ5" s="357"/>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row>
    <row r="6" spans="1:68" ht="49.5" customHeight="1" x14ac:dyDescent="0.4">
      <c r="A6" s="179" t="s">
        <v>44</v>
      </c>
      <c r="B6" s="180"/>
      <c r="C6" s="189" t="s">
        <v>214</v>
      </c>
      <c r="D6" s="190"/>
      <c r="E6" s="190"/>
      <c r="F6" s="190"/>
      <c r="G6" s="190"/>
      <c r="H6" s="190"/>
      <c r="I6" s="190"/>
      <c r="J6" s="190"/>
      <c r="K6" s="190"/>
      <c r="L6" s="190"/>
      <c r="M6" s="190"/>
      <c r="N6" s="191"/>
      <c r="O6" s="23"/>
      <c r="P6" s="23"/>
      <c r="Q6" s="23"/>
      <c r="R6" s="23"/>
      <c r="S6" s="23"/>
      <c r="T6" s="23"/>
      <c r="U6" s="23"/>
      <c r="V6" s="23"/>
      <c r="W6" s="23"/>
      <c r="X6" s="23"/>
      <c r="Y6" s="23"/>
      <c r="Z6" s="23"/>
      <c r="AA6" s="23"/>
      <c r="AB6" s="23"/>
      <c r="AC6" s="23"/>
      <c r="AD6" s="23"/>
      <c r="AE6" s="353"/>
      <c r="AF6" s="353"/>
      <c r="AG6" s="353"/>
      <c r="AH6" s="357"/>
      <c r="AI6" s="357"/>
      <c r="AJ6" s="357"/>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row>
    <row r="7" spans="1:68" x14ac:dyDescent="0.4">
      <c r="A7" s="172" t="s">
        <v>139</v>
      </c>
      <c r="B7" s="173"/>
      <c r="C7" s="173"/>
      <c r="D7" s="173"/>
      <c r="E7" s="173"/>
      <c r="F7" s="173"/>
      <c r="G7" s="174"/>
      <c r="H7" s="172" t="s">
        <v>140</v>
      </c>
      <c r="I7" s="173"/>
      <c r="J7" s="173"/>
      <c r="K7" s="173"/>
      <c r="L7" s="173"/>
      <c r="M7" s="173"/>
      <c r="N7" s="174"/>
      <c r="O7" s="172" t="s">
        <v>141</v>
      </c>
      <c r="P7" s="173"/>
      <c r="Q7" s="173"/>
      <c r="R7" s="173"/>
      <c r="S7" s="173"/>
      <c r="T7" s="173"/>
      <c r="U7" s="173"/>
      <c r="V7" s="173"/>
      <c r="W7" s="174"/>
      <c r="X7" s="172" t="s">
        <v>142</v>
      </c>
      <c r="Y7" s="173"/>
      <c r="Z7" s="173"/>
      <c r="AA7" s="173"/>
      <c r="AB7" s="173"/>
      <c r="AC7" s="173"/>
      <c r="AD7" s="174"/>
      <c r="AE7" s="350" t="s">
        <v>34</v>
      </c>
      <c r="AF7" s="351"/>
      <c r="AG7" s="351"/>
      <c r="AH7" s="351"/>
      <c r="AI7" s="351"/>
      <c r="AJ7" s="352"/>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row>
    <row r="8" spans="1:68" ht="16.5" customHeight="1" x14ac:dyDescent="0.4">
      <c r="A8" s="181" t="s">
        <v>0</v>
      </c>
      <c r="B8" s="186" t="s">
        <v>2</v>
      </c>
      <c r="C8" s="184" t="s">
        <v>3</v>
      </c>
      <c r="D8" s="184" t="s">
        <v>42</v>
      </c>
      <c r="E8" s="185" t="s">
        <v>1</v>
      </c>
      <c r="F8" s="183" t="s">
        <v>50</v>
      </c>
      <c r="G8" s="184" t="s">
        <v>135</v>
      </c>
      <c r="H8" s="194" t="s">
        <v>33</v>
      </c>
      <c r="I8" s="195" t="s">
        <v>5</v>
      </c>
      <c r="J8" s="183" t="s">
        <v>87</v>
      </c>
      <c r="K8" s="183" t="s">
        <v>92</v>
      </c>
      <c r="L8" s="197" t="s">
        <v>45</v>
      </c>
      <c r="M8" s="195" t="s">
        <v>5</v>
      </c>
      <c r="N8" s="184" t="s">
        <v>48</v>
      </c>
      <c r="O8" s="187" t="s">
        <v>11</v>
      </c>
      <c r="P8" s="178" t="s">
        <v>163</v>
      </c>
      <c r="Q8" s="183" t="s">
        <v>12</v>
      </c>
      <c r="R8" s="178" t="s">
        <v>8</v>
      </c>
      <c r="S8" s="178"/>
      <c r="T8" s="178"/>
      <c r="U8" s="178"/>
      <c r="V8" s="178"/>
      <c r="W8" s="178"/>
      <c r="X8" s="192" t="s">
        <v>138</v>
      </c>
      <c r="Y8" s="192" t="s">
        <v>46</v>
      </c>
      <c r="Z8" s="192" t="s">
        <v>5</v>
      </c>
      <c r="AA8" s="192" t="s">
        <v>47</v>
      </c>
      <c r="AB8" s="192" t="s">
        <v>5</v>
      </c>
      <c r="AC8" s="192" t="s">
        <v>49</v>
      </c>
      <c r="AD8" s="187" t="s">
        <v>29</v>
      </c>
      <c r="AE8" s="178" t="s">
        <v>34</v>
      </c>
      <c r="AF8" s="178" t="s">
        <v>35</v>
      </c>
      <c r="AG8" s="178" t="s">
        <v>36</v>
      </c>
      <c r="AH8" s="178" t="s">
        <v>38</v>
      </c>
      <c r="AI8" s="178" t="s">
        <v>37</v>
      </c>
      <c r="AJ8" s="178" t="s">
        <v>39</v>
      </c>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row>
    <row r="9" spans="1:68" s="3" customFormat="1" ht="94.5" customHeight="1" x14ac:dyDescent="0.4">
      <c r="A9" s="182"/>
      <c r="B9" s="186"/>
      <c r="C9" s="178"/>
      <c r="D9" s="178"/>
      <c r="E9" s="186"/>
      <c r="F9" s="184"/>
      <c r="G9" s="178"/>
      <c r="H9" s="184"/>
      <c r="I9" s="196"/>
      <c r="J9" s="184"/>
      <c r="K9" s="184"/>
      <c r="L9" s="196"/>
      <c r="M9" s="196"/>
      <c r="N9" s="178"/>
      <c r="O9" s="188"/>
      <c r="P9" s="178"/>
      <c r="Q9" s="184"/>
      <c r="R9" s="5" t="s">
        <v>13</v>
      </c>
      <c r="S9" s="5" t="s">
        <v>17</v>
      </c>
      <c r="T9" s="5" t="s">
        <v>28</v>
      </c>
      <c r="U9" s="5" t="s">
        <v>18</v>
      </c>
      <c r="V9" s="5" t="s">
        <v>21</v>
      </c>
      <c r="W9" s="5" t="s">
        <v>24</v>
      </c>
      <c r="X9" s="192"/>
      <c r="Y9" s="192"/>
      <c r="Z9" s="192"/>
      <c r="AA9" s="192"/>
      <c r="AB9" s="192"/>
      <c r="AC9" s="192"/>
      <c r="AD9" s="188"/>
      <c r="AE9" s="183"/>
      <c r="AF9" s="183"/>
      <c r="AG9" s="183"/>
      <c r="AH9" s="183"/>
      <c r="AI9" s="183"/>
      <c r="AJ9" s="178"/>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row>
    <row r="10" spans="1:68" ht="123" customHeight="1" x14ac:dyDescent="0.4">
      <c r="A10" s="359">
        <v>1</v>
      </c>
      <c r="B10" s="360" t="s">
        <v>132</v>
      </c>
      <c r="C10" s="360"/>
      <c r="D10" s="361" t="s">
        <v>219</v>
      </c>
      <c r="E10" s="362" t="s">
        <v>240</v>
      </c>
      <c r="F10" s="360" t="s">
        <v>123</v>
      </c>
      <c r="G10" s="363" t="s">
        <v>216</v>
      </c>
      <c r="H10" s="364" t="s">
        <v>220</v>
      </c>
      <c r="I10" s="365">
        <v>0.8</v>
      </c>
      <c r="J10" s="366" t="s">
        <v>153</v>
      </c>
      <c r="K10" s="365"/>
      <c r="L10" s="364" t="s">
        <v>221</v>
      </c>
      <c r="M10" s="365">
        <v>0.8</v>
      </c>
      <c r="N10" s="367" t="s">
        <v>222</v>
      </c>
      <c r="O10" s="368"/>
      <c r="P10" s="407" t="s">
        <v>236</v>
      </c>
      <c r="Q10" s="369" t="s">
        <v>224</v>
      </c>
      <c r="R10" s="370" t="s">
        <v>16</v>
      </c>
      <c r="S10" s="370" t="s">
        <v>9</v>
      </c>
      <c r="T10" s="371">
        <v>0.3</v>
      </c>
      <c r="U10" s="370" t="s">
        <v>20</v>
      </c>
      <c r="V10" s="370" t="s">
        <v>22</v>
      </c>
      <c r="W10" s="370" t="s">
        <v>119</v>
      </c>
      <c r="X10" s="372"/>
      <c r="Y10" s="373" t="s">
        <v>220</v>
      </c>
      <c r="Z10" s="374">
        <v>0.7</v>
      </c>
      <c r="AA10" s="373" t="s">
        <v>225</v>
      </c>
      <c r="AB10" s="374">
        <v>0</v>
      </c>
      <c r="AC10" s="375" t="s">
        <v>215</v>
      </c>
      <c r="AD10" s="376" t="s">
        <v>32</v>
      </c>
      <c r="AE10" s="354" t="s">
        <v>223</v>
      </c>
      <c r="AF10" s="355" t="s">
        <v>226</v>
      </c>
      <c r="AG10" s="355" t="s">
        <v>227</v>
      </c>
      <c r="AH10" s="354" t="s">
        <v>238</v>
      </c>
      <c r="AI10" s="355" t="s">
        <v>239</v>
      </c>
      <c r="AJ10" s="355" t="s">
        <v>41</v>
      </c>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row>
    <row r="11" spans="1:68" ht="30.9" customHeight="1" x14ac:dyDescent="0.4">
      <c r="A11" s="377"/>
      <c r="B11" s="378"/>
      <c r="C11" s="378"/>
      <c r="D11" s="378"/>
      <c r="E11" s="379"/>
      <c r="F11" s="378"/>
      <c r="G11" s="380"/>
      <c r="H11" s="381"/>
      <c r="I11" s="382"/>
      <c r="J11" s="383"/>
      <c r="K11" s="382"/>
      <c r="L11" s="381"/>
      <c r="M11" s="382"/>
      <c r="N11" s="384"/>
      <c r="O11" s="368"/>
      <c r="P11" s="407"/>
      <c r="Q11" s="369"/>
      <c r="R11" s="370"/>
      <c r="S11" s="370"/>
      <c r="T11" s="371"/>
      <c r="U11" s="370"/>
      <c r="V11" s="370"/>
      <c r="W11" s="370"/>
      <c r="X11" s="372"/>
      <c r="Y11" s="373"/>
      <c r="Z11" s="374"/>
      <c r="AA11" s="373"/>
      <c r="AB11" s="385"/>
      <c r="AC11" s="375"/>
      <c r="AD11" s="376"/>
      <c r="AE11" s="354"/>
      <c r="AF11" s="355"/>
      <c r="AG11" s="355"/>
      <c r="AH11" s="354"/>
      <c r="AI11" s="355"/>
      <c r="AJ11" s="355"/>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row>
    <row r="12" spans="1:68" ht="151.30000000000001" customHeight="1" x14ac:dyDescent="0.4">
      <c r="A12" s="359">
        <v>2</v>
      </c>
      <c r="B12" s="360" t="s">
        <v>132</v>
      </c>
      <c r="C12" s="360"/>
      <c r="D12" s="360" t="s">
        <v>219</v>
      </c>
      <c r="E12" s="386" t="s">
        <v>241</v>
      </c>
      <c r="F12" s="360" t="s">
        <v>123</v>
      </c>
      <c r="G12" s="363" t="s">
        <v>216</v>
      </c>
      <c r="H12" s="364" t="s">
        <v>228</v>
      </c>
      <c r="I12" s="365">
        <v>0.4</v>
      </c>
      <c r="J12" s="366" t="s">
        <v>57</v>
      </c>
      <c r="K12" s="365"/>
      <c r="L12" s="364" t="s">
        <v>229</v>
      </c>
      <c r="M12" s="365">
        <v>0.4</v>
      </c>
      <c r="N12" s="367" t="s">
        <v>215</v>
      </c>
      <c r="O12" s="368"/>
      <c r="P12" s="407" t="s">
        <v>236</v>
      </c>
      <c r="Q12" s="369" t="s">
        <v>224</v>
      </c>
      <c r="R12" s="370" t="s">
        <v>15</v>
      </c>
      <c r="S12" s="370" t="s">
        <v>9</v>
      </c>
      <c r="T12" s="371">
        <v>0.3</v>
      </c>
      <c r="U12" s="370" t="s">
        <v>20</v>
      </c>
      <c r="V12" s="370" t="s">
        <v>22</v>
      </c>
      <c r="W12" s="370" t="s">
        <v>119</v>
      </c>
      <c r="X12" s="372"/>
      <c r="Y12" s="375" t="s">
        <v>215</v>
      </c>
      <c r="Z12" s="374">
        <v>0.4</v>
      </c>
      <c r="AA12" s="375" t="s">
        <v>231</v>
      </c>
      <c r="AB12" s="385">
        <v>0</v>
      </c>
      <c r="AC12" s="375" t="s">
        <v>215</v>
      </c>
      <c r="AD12" s="387" t="s">
        <v>32</v>
      </c>
      <c r="AE12" s="354" t="s">
        <v>230</v>
      </c>
      <c r="AF12" s="355" t="s">
        <v>226</v>
      </c>
      <c r="AG12" s="355" t="s">
        <v>227</v>
      </c>
      <c r="AH12" s="354" t="s">
        <v>238</v>
      </c>
      <c r="AI12" s="355" t="s">
        <v>239</v>
      </c>
      <c r="AJ12" s="355" t="s">
        <v>41</v>
      </c>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row>
    <row r="13" spans="1:68" ht="35.25" hidden="1" customHeight="1" x14ac:dyDescent="0.4">
      <c r="A13" s="377"/>
      <c r="B13" s="378"/>
      <c r="C13" s="378"/>
      <c r="D13" s="378"/>
      <c r="E13" s="379"/>
      <c r="F13" s="378"/>
      <c r="G13" s="380"/>
      <c r="H13" s="381"/>
      <c r="I13" s="382"/>
      <c r="J13" s="383"/>
      <c r="K13" s="382"/>
      <c r="L13" s="381"/>
      <c r="M13" s="382"/>
      <c r="N13" s="384"/>
      <c r="O13" s="368"/>
      <c r="P13" s="407"/>
      <c r="Q13" s="369"/>
      <c r="R13" s="370"/>
      <c r="S13" s="370"/>
      <c r="T13" s="371"/>
      <c r="U13" s="370"/>
      <c r="V13" s="370"/>
      <c r="W13" s="370"/>
      <c r="X13" s="372"/>
      <c r="Y13" s="373"/>
      <c r="Z13" s="374"/>
      <c r="AA13" s="373"/>
      <c r="AB13" s="385"/>
      <c r="AC13" s="375"/>
      <c r="AD13" s="387"/>
      <c r="AE13" s="354"/>
      <c r="AF13" s="355"/>
      <c r="AG13" s="355"/>
      <c r="AH13" s="354" t="s">
        <v>238</v>
      </c>
      <c r="AI13" s="355"/>
      <c r="AJ13" s="355"/>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row>
    <row r="14" spans="1:68" ht="15" hidden="1" customHeight="1" x14ac:dyDescent="0.4">
      <c r="A14" s="377"/>
      <c r="B14" s="378"/>
      <c r="C14" s="378"/>
      <c r="D14" s="378"/>
      <c r="E14" s="379"/>
      <c r="F14" s="378"/>
      <c r="G14" s="380"/>
      <c r="H14" s="381"/>
      <c r="I14" s="382"/>
      <c r="J14" s="383"/>
      <c r="K14" s="382"/>
      <c r="L14" s="381"/>
      <c r="M14" s="382"/>
      <c r="N14" s="384"/>
      <c r="O14" s="368"/>
      <c r="P14" s="407"/>
      <c r="Q14" s="369"/>
      <c r="R14" s="370"/>
      <c r="S14" s="370"/>
      <c r="T14" s="371"/>
      <c r="U14" s="370"/>
      <c r="V14" s="370"/>
      <c r="W14" s="370"/>
      <c r="X14" s="372"/>
      <c r="Y14" s="373"/>
      <c r="Z14" s="374"/>
      <c r="AA14" s="373"/>
      <c r="AB14" s="385"/>
      <c r="AC14" s="375"/>
      <c r="AD14" s="387"/>
      <c r="AE14" s="354"/>
      <c r="AF14" s="355"/>
      <c r="AG14" s="355"/>
      <c r="AH14" s="354" t="s">
        <v>238</v>
      </c>
      <c r="AI14" s="355"/>
      <c r="AJ14" s="355"/>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row>
    <row r="15" spans="1:68" ht="123" customHeight="1" x14ac:dyDescent="0.4">
      <c r="A15" s="397">
        <v>3</v>
      </c>
      <c r="B15" s="398" t="s">
        <v>134</v>
      </c>
      <c r="C15" s="398"/>
      <c r="D15" s="398" t="s">
        <v>232</v>
      </c>
      <c r="E15" s="399" t="s">
        <v>242</v>
      </c>
      <c r="F15" s="398" t="s">
        <v>123</v>
      </c>
      <c r="G15" s="400" t="s">
        <v>216</v>
      </c>
      <c r="H15" s="401" t="s">
        <v>220</v>
      </c>
      <c r="I15" s="402">
        <f>IF(H15="","",IF(H15="Muy Baja",0.2,IF(H15="Baja",0.4,IF(H15="Media",0.6,IF(H15="Alta",0.8,IF(H15="Muy Alta",1,))))))</f>
        <v>0.8</v>
      </c>
      <c r="J15" s="403" t="s">
        <v>57</v>
      </c>
      <c r="K15" s="402" t="str">
        <f ca="1">IF(NOT(ISERROR(MATCH(J15,'Tabla Impacto'!$B$221:$B$223,0))),'Tabla Impacto'!$F$223&amp;"Por favor no seleccionar los criterios de impacto(Afectación Económica o presupuestal y Pérdida Reputacional)",J15)</f>
        <v>Pérdida Reputacional</v>
      </c>
      <c r="L15" s="401" t="s">
        <v>221</v>
      </c>
      <c r="M15" s="402">
        <f>IF(L15="","",IF(L15="Leve",0.2,IF(L15="Menor",0.4,IF(L15="Moderado",0.6,IF(L15="Mayor",0.8,IF(L15="Catastrófico",1,))))))</f>
        <v>0.8</v>
      </c>
      <c r="N15" s="404"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368">
        <v>1</v>
      </c>
      <c r="P15" s="407" t="s">
        <v>237</v>
      </c>
      <c r="Q15" s="369" t="s">
        <v>235</v>
      </c>
      <c r="R15" s="370" t="s">
        <v>16</v>
      </c>
      <c r="S15" s="370" t="s">
        <v>9</v>
      </c>
      <c r="T15" s="371" t="str">
        <f>IF(AND(R15="Preventivo",S15="Automático"),"50%",IF(AND(R15="Preventivo",S15="Manual"),"40%",IF(AND(R15="Detectivo",S15="Automático"),"40%",IF(AND(R15="Detectivo",S15="Manual"),"30%",IF(AND(R15="Correctivo",S15="Automático"),"35%",IF(AND(R15="Correctivo",S15="Manual"),"25%",""))))))</f>
        <v>25%</v>
      </c>
      <c r="U15" s="370" t="s">
        <v>20</v>
      </c>
      <c r="V15" s="370" t="s">
        <v>22</v>
      </c>
      <c r="W15" s="370" t="s">
        <v>119</v>
      </c>
      <c r="X15" s="372">
        <f>IFERROR(IF(Q15="Probabilidad",(I15-(+I15*T15)),IF(Q15="Impacto",I15,"")),"")</f>
        <v>0.8</v>
      </c>
      <c r="Y15" s="373" t="str">
        <f>IFERROR(IF(X15="","",IF(X15&lt;=0.2,"Muy Baja",IF(X15&lt;=0.4,"Baja",IF(X15&lt;=0.6,"Media",IF(X15&lt;=0.8,"Alta","Muy Alta"))))),"")</f>
        <v>Alta</v>
      </c>
      <c r="Z15" s="374">
        <f>+X15</f>
        <v>0.8</v>
      </c>
      <c r="AA15" s="373" t="str">
        <f>IFERROR(IF(AB15="","",IF(AB15&lt;=0.2,"Leve",IF(AB15&lt;=0.4,"Menor",IF(AB15&lt;=0.6,"Moderado",IF(AB15&lt;=0.8,"Mayor","Catastrófico"))))),"")</f>
        <v>Moderado</v>
      </c>
      <c r="AB15" s="385">
        <f>IFERROR(IF(Q15="Impacto",(M15-(+M15*T15)),IF(Q15="Probabilidad",M15,"")),"")</f>
        <v>0.60000000000000009</v>
      </c>
      <c r="AC15" s="375"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Alto</v>
      </c>
      <c r="AD15" s="387" t="s">
        <v>32</v>
      </c>
      <c r="AE15" s="354" t="s">
        <v>233</v>
      </c>
      <c r="AF15" s="355" t="s">
        <v>226</v>
      </c>
      <c r="AG15" s="355" t="s">
        <v>227</v>
      </c>
      <c r="AH15" s="354" t="s">
        <v>238</v>
      </c>
      <c r="AI15" s="355" t="s">
        <v>244</v>
      </c>
      <c r="AJ15" s="355" t="s">
        <v>40</v>
      </c>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row>
    <row r="16" spans="1:68" ht="72.900000000000006" customHeight="1" x14ac:dyDescent="0.4">
      <c r="A16" s="359">
        <v>4</v>
      </c>
      <c r="B16" s="360" t="s">
        <v>132</v>
      </c>
      <c r="C16" s="360"/>
      <c r="D16" s="360"/>
      <c r="E16" s="386" t="s">
        <v>243</v>
      </c>
      <c r="F16" s="360" t="s">
        <v>123</v>
      </c>
      <c r="G16" s="363" t="s">
        <v>216</v>
      </c>
      <c r="H16" s="364" t="str">
        <f>IF(G16&lt;=0,"",IF(G16&lt;=2,"Muy Baja",IF(G16&lt;=24,"Baja",IF(G16&lt;=500,"Media",IF(G16&lt;=5000,"Alta","Muy Alta")))))</f>
        <v>Muy Alta</v>
      </c>
      <c r="I16" s="365">
        <f>IF(H16="","",IF(H16="Muy Baja",0.2,IF(H16="Baja",0.4,IF(H16="Media",0.6,IF(H16="Alta",0.8,IF(H16="Muy Alta",1,))))))</f>
        <v>1</v>
      </c>
      <c r="J16" s="366" t="s">
        <v>57</v>
      </c>
      <c r="K16" s="365" t="str">
        <f ca="1">IF(NOT(ISERROR(MATCH(J16,'Tabla Impacto'!$B$221:$B$223,0))),'Tabla Impacto'!$F$223&amp;"Por favor no seleccionar los criterios de impacto(Afectación Económica o presupuestal y Pérdida Reputacional)",J16)</f>
        <v>Pérdida Reputacional</v>
      </c>
      <c r="L16" s="364" t="s">
        <v>221</v>
      </c>
      <c r="M16" s="365">
        <f>IF(L16="","",IF(L16="Leve",0.2,IF(L16="Menor",0.4,IF(L16="Moderado",0.6,IF(L16="Mayor",0.8,IF(L16="Catastrófico",1,))))))</f>
        <v>0.8</v>
      </c>
      <c r="N16" s="367"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368">
        <v>1</v>
      </c>
      <c r="P16" s="407" t="s">
        <v>236</v>
      </c>
      <c r="Q16" s="369" t="s">
        <v>235</v>
      </c>
      <c r="R16" s="370" t="s">
        <v>15</v>
      </c>
      <c r="S16" s="370" t="s">
        <v>9</v>
      </c>
      <c r="T16" s="371" t="str">
        <f>IF(AND(R16="Preventivo",S16="Automático"),"50%",IF(AND(R16="Preventivo",S16="Manual"),"40%",IF(AND(R16="Detectivo",S16="Automático"),"40%",IF(AND(R16="Detectivo",S16="Manual"),"30%",IF(AND(R16="Correctivo",S16="Automático"),"35%",IF(AND(R16="Correctivo",S16="Manual"),"25%",""))))))</f>
        <v>30%</v>
      </c>
      <c r="U16" s="370" t="s">
        <v>20</v>
      </c>
      <c r="V16" s="370" t="s">
        <v>22</v>
      </c>
      <c r="W16" s="370" t="s">
        <v>119</v>
      </c>
      <c r="X16" s="372">
        <f>IFERROR(IF(Q16="Probabilidad",(I16-(+I16*T16)),IF(Q16="Impacto",I16,"")),"")</f>
        <v>1</v>
      </c>
      <c r="Y16" s="373" t="str">
        <f>IFERROR(IF(X16="","",IF(X16&lt;=0.2,"Muy Baja",IF(X16&lt;=0.4,"Baja",IF(X16&lt;=0.6,"Media",IF(X16&lt;=0.8,"Alta","Muy Alta"))))),"")</f>
        <v>Muy Alta</v>
      </c>
      <c r="Z16" s="374">
        <f>+X16</f>
        <v>1</v>
      </c>
      <c r="AA16" s="373" t="str">
        <f>IFERROR(IF(AB16="","",IF(AB16&lt;=0.2,"Leve",IF(AB16&lt;=0.4,"Menor",IF(AB16&lt;=0.6,"Moderado",IF(AB16&lt;=0.8,"Mayor","Catastrófico"))))),"")</f>
        <v>Moderado</v>
      </c>
      <c r="AB16" s="385">
        <f>IFERROR(IF(Q16="Impacto",(M16-(+M16*T16)),IF(Q16="Probabilidad",M16,"")),"")</f>
        <v>0.56000000000000005</v>
      </c>
      <c r="AC16" s="375"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387" t="s">
        <v>32</v>
      </c>
      <c r="AE16" s="354" t="s">
        <v>234</v>
      </c>
      <c r="AF16" s="355" t="s">
        <v>226</v>
      </c>
      <c r="AG16" s="355" t="s">
        <v>227</v>
      </c>
      <c r="AH16" s="354" t="s">
        <v>238</v>
      </c>
      <c r="AI16" s="355" t="s">
        <v>245</v>
      </c>
      <c r="AJ16" s="355" t="s">
        <v>41</v>
      </c>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row>
    <row r="17" spans="1:68" ht="35.25" hidden="1" customHeight="1" x14ac:dyDescent="0.4">
      <c r="A17" s="377"/>
      <c r="B17" s="378"/>
      <c r="C17" s="378"/>
      <c r="D17" s="378"/>
      <c r="E17" s="379"/>
      <c r="F17" s="378"/>
      <c r="G17" s="380"/>
      <c r="H17" s="381"/>
      <c r="I17" s="382"/>
      <c r="J17" s="383"/>
      <c r="K17" s="382">
        <f t="shared" ref="K17:K18" ca="1" si="0">IF(NOT(ISERROR(MATCH(J17,_xlfn.ANCHORARRAY(E28),0))),I30&amp;"Por favor no seleccionar los criterios de impacto",J17)</f>
        <v>0</v>
      </c>
      <c r="L17" s="381"/>
      <c r="M17" s="382"/>
      <c r="N17" s="384"/>
      <c r="O17" s="368">
        <v>5</v>
      </c>
      <c r="P17" s="388"/>
      <c r="Q17" s="369" t="str">
        <f t="shared" ref="Q17:Q18" si="1">IF(OR(R17="Preventivo",R17="Detectivo"),"Probabilidad",IF(R17="Correctivo","Impacto",""))</f>
        <v/>
      </c>
      <c r="R17" s="370"/>
      <c r="S17" s="370"/>
      <c r="T17" s="371" t="str">
        <f t="shared" ref="T17:T18" si="2">IF(AND(R17="Preventivo",S17="Automático"),"50%",IF(AND(R17="Preventivo",S17="Manual"),"40%",IF(AND(R17="Detectivo",S17="Automático"),"40%",IF(AND(R17="Detectivo",S17="Manual"),"30%",IF(AND(R17="Correctivo",S17="Automático"),"35%",IF(AND(R17="Correctivo",S17="Manual"),"25%",""))))))</f>
        <v/>
      </c>
      <c r="U17" s="370"/>
      <c r="V17" s="370"/>
      <c r="W17" s="370"/>
      <c r="X17" s="405" t="str">
        <f>IFERROR(IF(AND(#REF!="Probabilidad",Q17="Probabilidad"),(#REF!-(+#REF!*T17)),IF(AND(#REF!="Impacto",Q17="Probabilidad"),(#REF!-(+#REF!*T17)),IF(Q17="Impacto",#REF!,""))),"")</f>
        <v/>
      </c>
      <c r="Y17" s="373" t="str">
        <f>IFERROR(IF(X17="","",IF(X17&lt;=0.2,"Muy Baja",IF(X17&lt;=0.4,"Baja",IF(X17&lt;=0.6,"Media",IF(X17&lt;=0.8,"Alta","Muy Alta"))))),"")</f>
        <v/>
      </c>
      <c r="Z17" s="374" t="str">
        <f t="shared" ref="Z17:Z18" si="3">+X17</f>
        <v/>
      </c>
      <c r="AA17" s="373" t="str">
        <f t="shared" ref="AA17:AA54" si="4">IFERROR(IF(AB17="","",IF(AB17&lt;=0.2,"Leve",IF(AB17&lt;=0.4,"Menor",IF(AB17&lt;=0.6,"Moderado",IF(AB17&lt;=0.8,"Mayor","Catastrófico"))))),"")</f>
        <v/>
      </c>
      <c r="AB17" s="385" t="str">
        <f>IFERROR(IF(AND(#REF!="Impacto",Q17="Impacto"),(#REF!-(+#REF!*T17)),IF(AND(#REF!="Probabilidad",Q17="Impacto"),(#REF!-(+#REF!*T17)),IF(Q17="Probabilidad",#REF!,""))),"")</f>
        <v/>
      </c>
      <c r="AC17" s="375" t="str">
        <f t="shared" ref="AC17:AC18" si="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387"/>
      <c r="AE17" s="355"/>
      <c r="AF17" s="355"/>
      <c r="AG17" s="354"/>
      <c r="AH17" s="354"/>
      <c r="AI17" s="355"/>
      <c r="AJ17" s="355"/>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row>
    <row r="18" spans="1:68" ht="42" customHeight="1" x14ac:dyDescent="0.4">
      <c r="A18" s="389"/>
      <c r="B18" s="390"/>
      <c r="C18" s="390"/>
      <c r="D18" s="390"/>
      <c r="E18" s="391"/>
      <c r="F18" s="390"/>
      <c r="G18" s="392"/>
      <c r="H18" s="393"/>
      <c r="I18" s="394"/>
      <c r="J18" s="395"/>
      <c r="K18" s="394">
        <f t="shared" ca="1" si="0"/>
        <v>0</v>
      </c>
      <c r="L18" s="393"/>
      <c r="M18" s="394"/>
      <c r="N18" s="396"/>
      <c r="O18" s="368">
        <v>6</v>
      </c>
      <c r="P18" s="388"/>
      <c r="Q18" s="369" t="str">
        <f t="shared" si="1"/>
        <v/>
      </c>
      <c r="R18" s="370"/>
      <c r="S18" s="370"/>
      <c r="T18" s="371" t="str">
        <f t="shared" si="2"/>
        <v/>
      </c>
      <c r="U18" s="370"/>
      <c r="V18" s="370"/>
      <c r="W18" s="370"/>
      <c r="X18" s="372" t="str">
        <f>IFERROR(IF(AND(Q17="Probabilidad",Q18="Probabilidad"),(Z17-(+Z17*T18)),IF(AND(Q17="Impacto",Q18="Probabilidad"),(#REF!-(+#REF!*T18)),IF(Q18="Impacto",Z17,""))),"")</f>
        <v/>
      </c>
      <c r="Y18" s="373" t="str">
        <f t="shared" ref="Y18:Y54" si="6">IFERROR(IF(X18="","",IF(X18&lt;=0.2,"Muy Baja",IF(X18&lt;=0.4,"Baja",IF(X18&lt;=0.6,"Media",IF(X18&lt;=0.8,"Alta","Muy Alta"))))),"")</f>
        <v/>
      </c>
      <c r="Z18" s="374" t="str">
        <f t="shared" si="3"/>
        <v/>
      </c>
      <c r="AA18" s="373" t="str">
        <f t="shared" si="4"/>
        <v/>
      </c>
      <c r="AB18" s="385" t="str">
        <f>IFERROR(IF(AND(Q17="Impacto",Q18="Impacto"),(AB17-(+AB17*T18)),IF(AND(Q17="Probabilidad",Q18="Impacto"),(#REF!-(+#REF!*T18)),IF(Q18="Probabilidad",AB17,""))),"")</f>
        <v/>
      </c>
      <c r="AC18" s="375" t="str">
        <f t="shared" si="5"/>
        <v/>
      </c>
      <c r="AD18" s="387"/>
      <c r="AE18" s="355"/>
      <c r="AF18" s="355"/>
      <c r="AG18" s="354"/>
      <c r="AH18" s="354"/>
      <c r="AI18" s="355"/>
      <c r="AJ18" s="355"/>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row>
    <row r="19" spans="1:68" ht="35.25" customHeight="1" x14ac:dyDescent="0.4">
      <c r="A19" s="359">
        <v>5</v>
      </c>
      <c r="B19" s="360"/>
      <c r="C19" s="360"/>
      <c r="D19" s="360"/>
      <c r="E19" s="386"/>
      <c r="F19" s="360"/>
      <c r="G19" s="363"/>
      <c r="H19" s="364" t="str">
        <f>IF(G19&lt;=0,"",IF(G19&lt;=2,"Muy Baja",IF(G19&lt;=24,"Baja",IF(G19&lt;=500,"Media",IF(G19&lt;=5000,"Alta","Muy Alta")))))</f>
        <v/>
      </c>
      <c r="I19" s="365" t="str">
        <f>IF(H19="","",IF(H19="Muy Baja",0.2,IF(H19="Baja",0.4,IF(H19="Media",0.6,IF(H19="Alta",0.8,IF(H19="Muy Alta",1,))))))</f>
        <v/>
      </c>
      <c r="J19" s="366"/>
      <c r="K19" s="365">
        <f ca="1">IF(NOT(ISERROR(MATCH(J19,'Tabla Impacto'!$B$221:$B$223,0))),'Tabla Impacto'!$F$223&amp;"Por favor no seleccionar los criterios de impacto(Afectación Económica o presupuestal y Pérdida Reputacional)",J19)</f>
        <v>0</v>
      </c>
      <c r="L19" s="364" t="str">
        <f ca="1">IF(OR(K19='Tabla Impacto'!$C$11,K19='Tabla Impacto'!$D$11),"Leve",IF(OR(K19='Tabla Impacto'!$C$12,K19='Tabla Impacto'!$D$12),"Menor",IF(OR(K19='Tabla Impacto'!$C$13,K19='Tabla Impacto'!$D$13),"Moderado",IF(OR(K19='Tabla Impacto'!$C$14,K19='Tabla Impacto'!$D$14),"Mayor",IF(OR(K19='Tabla Impacto'!$C$15,K19='Tabla Impacto'!$D$15),"Catastrófico","")))))</f>
        <v/>
      </c>
      <c r="M19" s="365" t="str">
        <f ca="1">IF(L19="","",IF(L19="Leve",0.2,IF(L19="Menor",0.4,IF(L19="Moderado",0.6,IF(L19="Mayor",0.8,IF(L19="Catastrófico",1,))))))</f>
        <v/>
      </c>
      <c r="N19" s="367"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368">
        <v>1</v>
      </c>
      <c r="P19" s="388"/>
      <c r="Q19" s="369" t="str">
        <f>IF(OR(R19="Preventivo",R19="Detectivo"),"Probabilidad",IF(R19="Correctivo","Impacto",""))</f>
        <v/>
      </c>
      <c r="R19" s="370"/>
      <c r="S19" s="370"/>
      <c r="T19" s="371" t="str">
        <f>IF(AND(R19="Preventivo",S19="Automático"),"50%",IF(AND(R19="Preventivo",S19="Manual"),"40%",IF(AND(R19="Detectivo",S19="Automático"),"40%",IF(AND(R19="Detectivo",S19="Manual"),"30%",IF(AND(R19="Correctivo",S19="Automático"),"35%",IF(AND(R19="Correctivo",S19="Manual"),"25%",""))))))</f>
        <v/>
      </c>
      <c r="U19" s="370"/>
      <c r="V19" s="370"/>
      <c r="W19" s="370"/>
      <c r="X19" s="372" t="str">
        <f>IFERROR(IF(Q19="Probabilidad",(I19-(+I19*T19)),IF(Q19="Impacto",I19,"")),"")</f>
        <v/>
      </c>
      <c r="Y19" s="373" t="str">
        <f>IFERROR(IF(X19="","",IF(X19&lt;=0.2,"Muy Baja",IF(X19&lt;=0.4,"Baja",IF(X19&lt;=0.6,"Media",IF(X19&lt;=0.8,"Alta","Muy Alta"))))),"")</f>
        <v/>
      </c>
      <c r="Z19" s="374" t="str">
        <f>+X19</f>
        <v/>
      </c>
      <c r="AA19" s="373" t="str">
        <f>IFERROR(IF(AB19="","",IF(AB19&lt;=0.2,"Leve",IF(AB19&lt;=0.4,"Menor",IF(AB19&lt;=0.6,"Moderado",IF(AB19&lt;=0.8,"Mayor","Catastrófico"))))),"")</f>
        <v/>
      </c>
      <c r="AB19" s="385" t="str">
        <f>IFERROR(IF(Q19="Impacto",(M19-(+M19*T19)),IF(Q19="Probabilidad",M19,"")),"")</f>
        <v/>
      </c>
      <c r="AC19" s="375"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87"/>
      <c r="AE19" s="355"/>
      <c r="AF19" s="355"/>
      <c r="AG19" s="354"/>
      <c r="AH19" s="354"/>
      <c r="AI19" s="355"/>
      <c r="AJ19" s="355"/>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row>
    <row r="20" spans="1:68" ht="35.25" customHeight="1" x14ac:dyDescent="0.4">
      <c r="A20" s="377"/>
      <c r="B20" s="378"/>
      <c r="C20" s="378"/>
      <c r="D20" s="378"/>
      <c r="E20" s="379"/>
      <c r="F20" s="378"/>
      <c r="G20" s="380"/>
      <c r="H20" s="381"/>
      <c r="I20" s="382"/>
      <c r="J20" s="383"/>
      <c r="K20" s="382">
        <f t="shared" ref="K20:K24" ca="1" si="7">IF(NOT(ISERROR(MATCH(J20,_xlfn.ANCHORARRAY(E31),0))),I33&amp;"Por favor no seleccionar los criterios de impacto",J20)</f>
        <v>0</v>
      </c>
      <c r="L20" s="381"/>
      <c r="M20" s="382"/>
      <c r="N20" s="384"/>
      <c r="O20" s="368">
        <v>2</v>
      </c>
      <c r="P20" s="388"/>
      <c r="Q20" s="369" t="str">
        <f>IF(OR(R20="Preventivo",R20="Detectivo"),"Probabilidad",IF(R20="Correctivo","Impacto",""))</f>
        <v/>
      </c>
      <c r="R20" s="370"/>
      <c r="S20" s="370"/>
      <c r="T20" s="371" t="str">
        <f t="shared" ref="T20:T24" si="8">IF(AND(R20="Preventivo",S20="Automático"),"50%",IF(AND(R20="Preventivo",S20="Manual"),"40%",IF(AND(R20="Detectivo",S20="Automático"),"40%",IF(AND(R20="Detectivo",S20="Manual"),"30%",IF(AND(R20="Correctivo",S20="Automático"),"35%",IF(AND(R20="Correctivo",S20="Manual"),"25%",""))))))</f>
        <v/>
      </c>
      <c r="U20" s="370"/>
      <c r="V20" s="370"/>
      <c r="W20" s="370"/>
      <c r="X20" s="372" t="str">
        <f>IFERROR(IF(AND(Q19="Probabilidad",Q20="Probabilidad"),(Z19-(+Z19*T20)),IF(Q20="Probabilidad",(I19-(+I19*T20)),IF(Q20="Impacto",Z19,""))),"")</f>
        <v/>
      </c>
      <c r="Y20" s="373" t="str">
        <f t="shared" si="6"/>
        <v/>
      </c>
      <c r="Z20" s="374" t="str">
        <f t="shared" ref="Z20:Z24" si="9">+X20</f>
        <v/>
      </c>
      <c r="AA20" s="373" t="str">
        <f t="shared" si="4"/>
        <v/>
      </c>
      <c r="AB20" s="385" t="str">
        <f>IFERROR(IF(AND(Q19="Impacto",Q20="Impacto"),(AB19-(+AB19*T20)),IF(Q20="Impacto",(M19-(+M19*T20)),IF(Q20="Probabilidad",AB19,""))),"")</f>
        <v/>
      </c>
      <c r="AC20" s="375"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87"/>
      <c r="AE20" s="355"/>
      <c r="AF20" s="355"/>
      <c r="AG20" s="354"/>
      <c r="AH20" s="354"/>
      <c r="AI20" s="355"/>
      <c r="AJ20" s="355"/>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row>
    <row r="21" spans="1:68" ht="35.25" customHeight="1" x14ac:dyDescent="0.4">
      <c r="A21" s="377"/>
      <c r="B21" s="378"/>
      <c r="C21" s="378"/>
      <c r="D21" s="378"/>
      <c r="E21" s="379"/>
      <c r="F21" s="378"/>
      <c r="G21" s="380"/>
      <c r="H21" s="381"/>
      <c r="I21" s="382"/>
      <c r="J21" s="383"/>
      <c r="K21" s="382">
        <f t="shared" ca="1" si="7"/>
        <v>0</v>
      </c>
      <c r="L21" s="381"/>
      <c r="M21" s="382"/>
      <c r="N21" s="384"/>
      <c r="O21" s="368">
        <v>3</v>
      </c>
      <c r="P21" s="406"/>
      <c r="Q21" s="369" t="str">
        <f>IF(OR(R21="Preventivo",R21="Detectivo"),"Probabilidad",IF(R21="Correctivo","Impacto",""))</f>
        <v/>
      </c>
      <c r="R21" s="370"/>
      <c r="S21" s="370"/>
      <c r="T21" s="371" t="str">
        <f t="shared" si="8"/>
        <v/>
      </c>
      <c r="U21" s="370"/>
      <c r="V21" s="370"/>
      <c r="W21" s="370"/>
      <c r="X21" s="372" t="str">
        <f>IFERROR(IF(AND(Q20="Probabilidad",Q21="Probabilidad"),(Z20-(+Z20*T21)),IF(AND(Q20="Impacto",Q21="Probabilidad"),(Z19-(+Z19*T21)),IF(Q21="Impacto",Z20,""))),"")</f>
        <v/>
      </c>
      <c r="Y21" s="373" t="str">
        <f t="shared" si="6"/>
        <v/>
      </c>
      <c r="Z21" s="374" t="str">
        <f t="shared" si="9"/>
        <v/>
      </c>
      <c r="AA21" s="373" t="str">
        <f t="shared" si="4"/>
        <v/>
      </c>
      <c r="AB21" s="385" t="str">
        <f>IFERROR(IF(AND(Q20="Impacto",Q21="Impacto"),(AB20-(+AB20*T21)),IF(AND(Q20="Probabilidad",Q21="Impacto"),(AB19-(+AB19*T21)),IF(Q21="Probabilidad",AB20,""))),"")</f>
        <v/>
      </c>
      <c r="AC21" s="375" t="str">
        <f t="shared" si="10"/>
        <v/>
      </c>
      <c r="AD21" s="387"/>
      <c r="AE21" s="355"/>
      <c r="AF21" s="355"/>
      <c r="AG21" s="354"/>
      <c r="AH21" s="354"/>
      <c r="AI21" s="355"/>
      <c r="AJ21" s="355"/>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row>
    <row r="22" spans="1:68" ht="35.25" customHeight="1" x14ac:dyDescent="0.4">
      <c r="A22" s="377"/>
      <c r="B22" s="378"/>
      <c r="C22" s="378"/>
      <c r="D22" s="378"/>
      <c r="E22" s="379"/>
      <c r="F22" s="378"/>
      <c r="G22" s="380"/>
      <c r="H22" s="381"/>
      <c r="I22" s="382"/>
      <c r="J22" s="383"/>
      <c r="K22" s="382">
        <f t="shared" ca="1" si="7"/>
        <v>0</v>
      </c>
      <c r="L22" s="381"/>
      <c r="M22" s="382"/>
      <c r="N22" s="384"/>
      <c r="O22" s="368">
        <v>4</v>
      </c>
      <c r="P22" s="388"/>
      <c r="Q22" s="369" t="str">
        <f t="shared" ref="Q22:Q24" si="11">IF(OR(R22="Preventivo",R22="Detectivo"),"Probabilidad",IF(R22="Correctivo","Impacto",""))</f>
        <v/>
      </c>
      <c r="R22" s="370"/>
      <c r="S22" s="370"/>
      <c r="T22" s="371" t="str">
        <f t="shared" si="8"/>
        <v/>
      </c>
      <c r="U22" s="370"/>
      <c r="V22" s="370"/>
      <c r="W22" s="370"/>
      <c r="X22" s="372" t="str">
        <f t="shared" ref="X22:X24" si="12">IFERROR(IF(AND(Q21="Probabilidad",Q22="Probabilidad"),(Z21-(+Z21*T22)),IF(AND(Q21="Impacto",Q22="Probabilidad"),(Z20-(+Z20*T22)),IF(Q22="Impacto",Z21,""))),"")</f>
        <v/>
      </c>
      <c r="Y22" s="373" t="str">
        <f t="shared" si="6"/>
        <v/>
      </c>
      <c r="Z22" s="374" t="str">
        <f t="shared" si="9"/>
        <v/>
      </c>
      <c r="AA22" s="373" t="str">
        <f t="shared" si="4"/>
        <v/>
      </c>
      <c r="AB22" s="385" t="str">
        <f t="shared" ref="AB22:AB24" si="13">IFERROR(IF(AND(Q21="Impacto",Q22="Impacto"),(AB21-(+AB21*T22)),IF(AND(Q21="Probabilidad",Q22="Impacto"),(AB20-(+AB20*T22)),IF(Q22="Probabilidad",AB21,""))),"")</f>
        <v/>
      </c>
      <c r="AC22" s="375"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387"/>
      <c r="AE22" s="355"/>
      <c r="AF22" s="355"/>
      <c r="AG22" s="354"/>
      <c r="AH22" s="354"/>
      <c r="AI22" s="355"/>
      <c r="AJ22" s="355"/>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row>
    <row r="23" spans="1:68" ht="35.25" customHeight="1" x14ac:dyDescent="0.4">
      <c r="A23" s="377"/>
      <c r="B23" s="378"/>
      <c r="C23" s="378"/>
      <c r="D23" s="378"/>
      <c r="E23" s="379"/>
      <c r="F23" s="378"/>
      <c r="G23" s="380"/>
      <c r="H23" s="381"/>
      <c r="I23" s="382"/>
      <c r="J23" s="383"/>
      <c r="K23" s="382">
        <f t="shared" ca="1" si="7"/>
        <v>0</v>
      </c>
      <c r="L23" s="381"/>
      <c r="M23" s="382"/>
      <c r="N23" s="384"/>
      <c r="O23" s="368">
        <v>5</v>
      </c>
      <c r="P23" s="388"/>
      <c r="Q23" s="369" t="str">
        <f t="shared" si="11"/>
        <v/>
      </c>
      <c r="R23" s="370"/>
      <c r="S23" s="370"/>
      <c r="T23" s="371" t="str">
        <f t="shared" si="8"/>
        <v/>
      </c>
      <c r="U23" s="370"/>
      <c r="V23" s="370"/>
      <c r="W23" s="370"/>
      <c r="X23" s="372" t="str">
        <f t="shared" si="12"/>
        <v/>
      </c>
      <c r="Y23" s="373" t="str">
        <f t="shared" si="6"/>
        <v/>
      </c>
      <c r="Z23" s="374" t="str">
        <f t="shared" si="9"/>
        <v/>
      </c>
      <c r="AA23" s="373" t="str">
        <f t="shared" si="4"/>
        <v/>
      </c>
      <c r="AB23" s="385" t="str">
        <f t="shared" si="13"/>
        <v/>
      </c>
      <c r="AC23" s="375"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87"/>
      <c r="AE23" s="355"/>
      <c r="AF23" s="355"/>
      <c r="AG23" s="354"/>
      <c r="AH23" s="354"/>
      <c r="AI23" s="355"/>
      <c r="AJ23" s="355"/>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row>
    <row r="24" spans="1:68" ht="35.25" customHeight="1" x14ac:dyDescent="0.4">
      <c r="A24" s="389"/>
      <c r="B24" s="390"/>
      <c r="C24" s="390"/>
      <c r="D24" s="390"/>
      <c r="E24" s="391"/>
      <c r="F24" s="390"/>
      <c r="G24" s="392"/>
      <c r="H24" s="393"/>
      <c r="I24" s="394"/>
      <c r="J24" s="395"/>
      <c r="K24" s="394">
        <f t="shared" ca="1" si="7"/>
        <v>0</v>
      </c>
      <c r="L24" s="393"/>
      <c r="M24" s="394"/>
      <c r="N24" s="396"/>
      <c r="O24" s="368">
        <v>6</v>
      </c>
      <c r="P24" s="388"/>
      <c r="Q24" s="369" t="str">
        <f t="shared" si="11"/>
        <v/>
      </c>
      <c r="R24" s="370"/>
      <c r="S24" s="370"/>
      <c r="T24" s="371" t="str">
        <f t="shared" si="8"/>
        <v/>
      </c>
      <c r="U24" s="370"/>
      <c r="V24" s="370"/>
      <c r="W24" s="370"/>
      <c r="X24" s="372" t="str">
        <f t="shared" si="12"/>
        <v/>
      </c>
      <c r="Y24" s="373" t="str">
        <f t="shared" si="6"/>
        <v/>
      </c>
      <c r="Z24" s="374" t="str">
        <f t="shared" si="9"/>
        <v/>
      </c>
      <c r="AA24" s="373" t="str">
        <f t="shared" si="4"/>
        <v/>
      </c>
      <c r="AB24" s="385" t="str">
        <f t="shared" si="13"/>
        <v/>
      </c>
      <c r="AC24" s="375" t="str">
        <f t="shared" si="14"/>
        <v/>
      </c>
      <c r="AD24" s="387"/>
      <c r="AE24" s="355"/>
      <c r="AF24" s="355"/>
      <c r="AG24" s="354"/>
      <c r="AH24" s="354"/>
      <c r="AI24" s="355"/>
      <c r="AJ24" s="355"/>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row>
    <row r="25" spans="1:68" ht="35.25" customHeight="1" x14ac:dyDescent="0.4">
      <c r="A25" s="359">
        <v>6</v>
      </c>
      <c r="B25" s="360"/>
      <c r="C25" s="360"/>
      <c r="D25" s="360"/>
      <c r="E25" s="386"/>
      <c r="F25" s="360"/>
      <c r="G25" s="363"/>
      <c r="H25" s="364" t="str">
        <f>IF(G25&lt;=0,"",IF(G25&lt;=2,"Muy Baja",IF(G25&lt;=24,"Baja",IF(G25&lt;=500,"Media",IF(G25&lt;=5000,"Alta","Muy Alta")))))</f>
        <v/>
      </c>
      <c r="I25" s="365" t="str">
        <f>IF(H25="","",IF(H25="Muy Baja",0.2,IF(H25="Baja",0.4,IF(H25="Media",0.6,IF(H25="Alta",0.8,IF(H25="Muy Alta",1,))))))</f>
        <v/>
      </c>
      <c r="J25" s="366"/>
      <c r="K25" s="365">
        <f ca="1">IF(NOT(ISERROR(MATCH(J25,'Tabla Impacto'!$B$221:$B$223,0))),'Tabla Impacto'!$F$223&amp;"Por favor no seleccionar los criterios de impacto(Afectación Económica o presupuestal y Pérdida Reputacional)",J25)</f>
        <v>0</v>
      </c>
      <c r="L25" s="364" t="str">
        <f ca="1">IF(OR(K25='Tabla Impacto'!$C$11,K25='Tabla Impacto'!$D$11),"Leve",IF(OR(K25='Tabla Impacto'!$C$12,K25='Tabla Impacto'!$D$12),"Menor",IF(OR(K25='Tabla Impacto'!$C$13,K25='Tabla Impacto'!$D$13),"Moderado",IF(OR(K25='Tabla Impacto'!$C$14,K25='Tabla Impacto'!$D$14),"Mayor",IF(OR(K25='Tabla Impacto'!$C$15,K25='Tabla Impacto'!$D$15),"Catastrófico","")))))</f>
        <v/>
      </c>
      <c r="M25" s="365" t="str">
        <f ca="1">IF(L25="","",IF(L25="Leve",0.2,IF(L25="Menor",0.4,IF(L25="Moderado",0.6,IF(L25="Mayor",0.8,IF(L25="Catastrófico",1,))))))</f>
        <v/>
      </c>
      <c r="N25" s="367"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368">
        <v>1</v>
      </c>
      <c r="P25" s="388"/>
      <c r="Q25" s="369" t="str">
        <f>IF(OR(R25="Preventivo",R25="Detectivo"),"Probabilidad",IF(R25="Correctivo","Impacto",""))</f>
        <v/>
      </c>
      <c r="R25" s="370"/>
      <c r="S25" s="370"/>
      <c r="T25" s="371" t="str">
        <f>IF(AND(R25="Preventivo",S25="Automático"),"50%",IF(AND(R25="Preventivo",S25="Manual"),"40%",IF(AND(R25="Detectivo",S25="Automático"),"40%",IF(AND(R25="Detectivo",S25="Manual"),"30%",IF(AND(R25="Correctivo",S25="Automático"),"35%",IF(AND(R25="Correctivo",S25="Manual"),"25%",""))))))</f>
        <v/>
      </c>
      <c r="U25" s="370"/>
      <c r="V25" s="370"/>
      <c r="W25" s="370"/>
      <c r="X25" s="372" t="str">
        <f>IFERROR(IF(Q25="Probabilidad",(I25-(+I25*T25)),IF(Q25="Impacto",I25,"")),"")</f>
        <v/>
      </c>
      <c r="Y25" s="373" t="str">
        <f>IFERROR(IF(X25="","",IF(X25&lt;=0.2,"Muy Baja",IF(X25&lt;=0.4,"Baja",IF(X25&lt;=0.6,"Media",IF(X25&lt;=0.8,"Alta","Muy Alta"))))),"")</f>
        <v/>
      </c>
      <c r="Z25" s="374" t="str">
        <f>+X25</f>
        <v/>
      </c>
      <c r="AA25" s="373" t="str">
        <f>IFERROR(IF(AB25="","",IF(AB25&lt;=0.2,"Leve",IF(AB25&lt;=0.4,"Menor",IF(AB25&lt;=0.6,"Moderado",IF(AB25&lt;=0.8,"Mayor","Catastrófico"))))),"")</f>
        <v/>
      </c>
      <c r="AB25" s="385" t="str">
        <f>IFERROR(IF(Q25="Impacto",(M25-(+M25*T25)),IF(Q25="Probabilidad",M25,"")),"")</f>
        <v/>
      </c>
      <c r="AC25" s="375"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87"/>
      <c r="AE25" s="355"/>
      <c r="AF25" s="355"/>
      <c r="AG25" s="354"/>
      <c r="AH25" s="354"/>
      <c r="AI25" s="355"/>
      <c r="AJ25" s="355"/>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row>
    <row r="26" spans="1:68" ht="35.25" customHeight="1" x14ac:dyDescent="0.4">
      <c r="A26" s="377"/>
      <c r="B26" s="378"/>
      <c r="C26" s="378"/>
      <c r="D26" s="378"/>
      <c r="E26" s="379"/>
      <c r="F26" s="378"/>
      <c r="G26" s="380"/>
      <c r="H26" s="381"/>
      <c r="I26" s="382"/>
      <c r="J26" s="383"/>
      <c r="K26" s="382">
        <f t="shared" ref="K26:K30" ca="1" si="15">IF(NOT(ISERROR(MATCH(J26,_xlfn.ANCHORARRAY(E37),0))),I39&amp;"Por favor no seleccionar los criterios de impacto",J26)</f>
        <v>0</v>
      </c>
      <c r="L26" s="381"/>
      <c r="M26" s="382"/>
      <c r="N26" s="384"/>
      <c r="O26" s="368">
        <v>2</v>
      </c>
      <c r="P26" s="388"/>
      <c r="Q26" s="369" t="str">
        <f>IF(OR(R26="Preventivo",R26="Detectivo"),"Probabilidad",IF(R26="Correctivo","Impacto",""))</f>
        <v/>
      </c>
      <c r="R26" s="370"/>
      <c r="S26" s="370"/>
      <c r="T26" s="371" t="str">
        <f t="shared" ref="T26:T30" si="16">IF(AND(R26="Preventivo",S26="Automático"),"50%",IF(AND(R26="Preventivo",S26="Manual"),"40%",IF(AND(R26="Detectivo",S26="Automático"),"40%",IF(AND(R26="Detectivo",S26="Manual"),"30%",IF(AND(R26="Correctivo",S26="Automático"),"35%",IF(AND(R26="Correctivo",S26="Manual"),"25%",""))))))</f>
        <v/>
      </c>
      <c r="U26" s="370"/>
      <c r="V26" s="370"/>
      <c r="W26" s="370"/>
      <c r="X26" s="372" t="str">
        <f>IFERROR(IF(AND(Q25="Probabilidad",Q26="Probabilidad"),(Z25-(+Z25*T26)),IF(Q26="Probabilidad",(I25-(+I25*T26)),IF(Q26="Impacto",Z25,""))),"")</f>
        <v/>
      </c>
      <c r="Y26" s="373" t="str">
        <f t="shared" si="6"/>
        <v/>
      </c>
      <c r="Z26" s="374" t="str">
        <f t="shared" ref="Z26:Z30" si="17">+X26</f>
        <v/>
      </c>
      <c r="AA26" s="373" t="str">
        <f t="shared" si="4"/>
        <v/>
      </c>
      <c r="AB26" s="385" t="str">
        <f>IFERROR(IF(AND(Q25="Impacto",Q26="Impacto"),(AB25-(+AB25*T26)),IF(Q26="Impacto",(M25-(+M25*T26)),IF(Q26="Probabilidad",AB25,""))),"")</f>
        <v/>
      </c>
      <c r="AC26" s="375" t="str">
        <f t="shared" ref="AC26:AC27" si="18">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87"/>
      <c r="AE26" s="355"/>
      <c r="AF26" s="355"/>
      <c r="AG26" s="354"/>
      <c r="AH26" s="354"/>
      <c r="AI26" s="355"/>
      <c r="AJ26" s="355"/>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row>
    <row r="27" spans="1:68" ht="35.25" customHeight="1" x14ac:dyDescent="0.4">
      <c r="A27" s="377"/>
      <c r="B27" s="378"/>
      <c r="C27" s="378"/>
      <c r="D27" s="378"/>
      <c r="E27" s="379"/>
      <c r="F27" s="378"/>
      <c r="G27" s="380"/>
      <c r="H27" s="381"/>
      <c r="I27" s="382"/>
      <c r="J27" s="383"/>
      <c r="K27" s="382">
        <f t="shared" ca="1" si="15"/>
        <v>0</v>
      </c>
      <c r="L27" s="381"/>
      <c r="M27" s="382"/>
      <c r="N27" s="384"/>
      <c r="O27" s="368">
        <v>3</v>
      </c>
      <c r="P27" s="406"/>
      <c r="Q27" s="369" t="str">
        <f>IF(OR(R27="Preventivo",R27="Detectivo"),"Probabilidad",IF(R27="Correctivo","Impacto",""))</f>
        <v/>
      </c>
      <c r="R27" s="370"/>
      <c r="S27" s="370"/>
      <c r="T27" s="371" t="str">
        <f t="shared" si="16"/>
        <v/>
      </c>
      <c r="U27" s="370"/>
      <c r="V27" s="370"/>
      <c r="W27" s="370"/>
      <c r="X27" s="372" t="str">
        <f>IFERROR(IF(AND(Q26="Probabilidad",Q27="Probabilidad"),(Z26-(+Z26*T27)),IF(AND(Q26="Impacto",Q27="Probabilidad"),(Z25-(+Z25*T27)),IF(Q27="Impacto",Z26,""))),"")</f>
        <v/>
      </c>
      <c r="Y27" s="373" t="str">
        <f t="shared" si="6"/>
        <v/>
      </c>
      <c r="Z27" s="374" t="str">
        <f t="shared" si="17"/>
        <v/>
      </c>
      <c r="AA27" s="373" t="str">
        <f t="shared" si="4"/>
        <v/>
      </c>
      <c r="AB27" s="385" t="str">
        <f>IFERROR(IF(AND(Q26="Impacto",Q27="Impacto"),(AB26-(+AB26*T27)),IF(AND(Q26="Probabilidad",Q27="Impacto"),(AB25-(+AB25*T27)),IF(Q27="Probabilidad",AB26,""))),"")</f>
        <v/>
      </c>
      <c r="AC27" s="375" t="str">
        <f t="shared" si="18"/>
        <v/>
      </c>
      <c r="AD27" s="387"/>
      <c r="AE27" s="355"/>
      <c r="AF27" s="355"/>
      <c r="AG27" s="354"/>
      <c r="AH27" s="354"/>
      <c r="AI27" s="355"/>
      <c r="AJ27" s="355"/>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row>
    <row r="28" spans="1:68" ht="35.25" customHeight="1" x14ac:dyDescent="0.4">
      <c r="A28" s="377"/>
      <c r="B28" s="378"/>
      <c r="C28" s="378"/>
      <c r="D28" s="378"/>
      <c r="E28" s="379"/>
      <c r="F28" s="378"/>
      <c r="G28" s="380"/>
      <c r="H28" s="381"/>
      <c r="I28" s="382"/>
      <c r="J28" s="383"/>
      <c r="K28" s="382">
        <f t="shared" ca="1" si="15"/>
        <v>0</v>
      </c>
      <c r="L28" s="381"/>
      <c r="M28" s="382"/>
      <c r="N28" s="384"/>
      <c r="O28" s="368">
        <v>4</v>
      </c>
      <c r="P28" s="388"/>
      <c r="Q28" s="369" t="str">
        <f t="shared" ref="Q28:Q30" si="19">IF(OR(R28="Preventivo",R28="Detectivo"),"Probabilidad",IF(R28="Correctivo","Impacto",""))</f>
        <v/>
      </c>
      <c r="R28" s="370"/>
      <c r="S28" s="370"/>
      <c r="T28" s="371" t="str">
        <f t="shared" si="16"/>
        <v/>
      </c>
      <c r="U28" s="370"/>
      <c r="V28" s="370"/>
      <c r="W28" s="370"/>
      <c r="X28" s="372" t="str">
        <f t="shared" ref="X28:X30" si="20">IFERROR(IF(AND(Q27="Probabilidad",Q28="Probabilidad"),(Z27-(+Z27*T28)),IF(AND(Q27="Impacto",Q28="Probabilidad"),(Z26-(+Z26*T28)),IF(Q28="Impacto",Z27,""))),"")</f>
        <v/>
      </c>
      <c r="Y28" s="373" t="str">
        <f t="shared" si="6"/>
        <v/>
      </c>
      <c r="Z28" s="374" t="str">
        <f t="shared" si="17"/>
        <v/>
      </c>
      <c r="AA28" s="373" t="str">
        <f t="shared" si="4"/>
        <v/>
      </c>
      <c r="AB28" s="385" t="str">
        <f t="shared" ref="AB28:AB30" si="21">IFERROR(IF(AND(Q27="Impacto",Q28="Impacto"),(AB27-(+AB27*T28)),IF(AND(Q27="Probabilidad",Q28="Impacto"),(AB26-(+AB26*T28)),IF(Q28="Probabilidad",AB27,""))),"")</f>
        <v/>
      </c>
      <c r="AC28" s="375"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387"/>
      <c r="AE28" s="355"/>
      <c r="AF28" s="355"/>
      <c r="AG28" s="354"/>
      <c r="AH28" s="354"/>
      <c r="AI28" s="355"/>
      <c r="AJ28" s="355"/>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row>
    <row r="29" spans="1:68" ht="35.25" customHeight="1" x14ac:dyDescent="0.4">
      <c r="A29" s="377"/>
      <c r="B29" s="378"/>
      <c r="C29" s="378"/>
      <c r="D29" s="378"/>
      <c r="E29" s="379"/>
      <c r="F29" s="378"/>
      <c r="G29" s="380"/>
      <c r="H29" s="381"/>
      <c r="I29" s="382"/>
      <c r="J29" s="383"/>
      <c r="K29" s="382">
        <f t="shared" ca="1" si="15"/>
        <v>0</v>
      </c>
      <c r="L29" s="381"/>
      <c r="M29" s="382"/>
      <c r="N29" s="384"/>
      <c r="O29" s="368">
        <v>5</v>
      </c>
      <c r="P29" s="388"/>
      <c r="Q29" s="369" t="str">
        <f t="shared" si="19"/>
        <v/>
      </c>
      <c r="R29" s="370"/>
      <c r="S29" s="370"/>
      <c r="T29" s="371" t="str">
        <f t="shared" si="16"/>
        <v/>
      </c>
      <c r="U29" s="370"/>
      <c r="V29" s="370"/>
      <c r="W29" s="370"/>
      <c r="X29" s="372" t="str">
        <f t="shared" si="20"/>
        <v/>
      </c>
      <c r="Y29" s="373" t="str">
        <f t="shared" si="6"/>
        <v/>
      </c>
      <c r="Z29" s="374" t="str">
        <f t="shared" si="17"/>
        <v/>
      </c>
      <c r="AA29" s="373" t="str">
        <f t="shared" si="4"/>
        <v/>
      </c>
      <c r="AB29" s="385" t="str">
        <f t="shared" si="21"/>
        <v/>
      </c>
      <c r="AC29" s="375" t="str">
        <f t="shared" ref="AC29" si="22">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387"/>
      <c r="AE29" s="355"/>
      <c r="AF29" s="355"/>
      <c r="AG29" s="354"/>
      <c r="AH29" s="354"/>
      <c r="AI29" s="355"/>
      <c r="AJ29" s="355"/>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row>
    <row r="30" spans="1:68" ht="35.25" customHeight="1" x14ac:dyDescent="0.4">
      <c r="A30" s="389"/>
      <c r="B30" s="390"/>
      <c r="C30" s="390"/>
      <c r="D30" s="390"/>
      <c r="E30" s="391"/>
      <c r="F30" s="390"/>
      <c r="G30" s="392"/>
      <c r="H30" s="393"/>
      <c r="I30" s="394"/>
      <c r="J30" s="395"/>
      <c r="K30" s="394">
        <f t="shared" ca="1" si="15"/>
        <v>0</v>
      </c>
      <c r="L30" s="393"/>
      <c r="M30" s="394"/>
      <c r="N30" s="396"/>
      <c r="O30" s="368">
        <v>6</v>
      </c>
      <c r="P30" s="388"/>
      <c r="Q30" s="369" t="str">
        <f t="shared" si="19"/>
        <v/>
      </c>
      <c r="R30" s="370"/>
      <c r="S30" s="370"/>
      <c r="T30" s="371" t="str">
        <f t="shared" si="16"/>
        <v/>
      </c>
      <c r="U30" s="370"/>
      <c r="V30" s="370"/>
      <c r="W30" s="370"/>
      <c r="X30" s="372" t="str">
        <f t="shared" si="20"/>
        <v/>
      </c>
      <c r="Y30" s="373" t="str">
        <f t="shared" si="6"/>
        <v/>
      </c>
      <c r="Z30" s="374" t="str">
        <f t="shared" si="17"/>
        <v/>
      </c>
      <c r="AA30" s="373" t="str">
        <f>IFERROR(IF(AB30="","",IF(AB30&lt;=0.2,"Leve",IF(AB30&lt;=0.4,"Menor",IF(AB30&lt;=0.6,"Moderado",IF(AB30&lt;=0.8,"Mayor","Catastrófico"))))),"")</f>
        <v/>
      </c>
      <c r="AB30" s="385" t="str">
        <f t="shared" si="21"/>
        <v/>
      </c>
      <c r="AC30" s="3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387"/>
      <c r="AE30" s="355"/>
      <c r="AF30" s="355"/>
      <c r="AG30" s="354"/>
      <c r="AH30" s="354"/>
      <c r="AI30" s="355"/>
      <c r="AJ30" s="355"/>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row>
    <row r="31" spans="1:68" ht="35.25" customHeight="1" x14ac:dyDescent="0.4">
      <c r="A31" s="359">
        <v>7</v>
      </c>
      <c r="B31" s="360"/>
      <c r="C31" s="360"/>
      <c r="D31" s="360"/>
      <c r="E31" s="386"/>
      <c r="F31" s="360"/>
      <c r="G31" s="363"/>
      <c r="H31" s="364" t="str">
        <f>IF(G31&lt;=0,"",IF(G31&lt;=2,"Muy Baja",IF(G31&lt;=24,"Baja",IF(G31&lt;=500,"Media",IF(G31&lt;=5000,"Alta","Muy Alta")))))</f>
        <v/>
      </c>
      <c r="I31" s="365" t="str">
        <f>IF(H31="","",IF(H31="Muy Baja",0.2,IF(H31="Baja",0.4,IF(H31="Media",0.6,IF(H31="Alta",0.8,IF(H31="Muy Alta",1,))))))</f>
        <v/>
      </c>
      <c r="J31" s="366"/>
      <c r="K31" s="365">
        <f ca="1">IF(NOT(ISERROR(MATCH(J31,'Tabla Impacto'!$B$221:$B$223,0))),'Tabla Impacto'!$F$223&amp;"Por favor no seleccionar los criterios de impacto(Afectación Económica o presupuestal y Pérdida Reputacional)",J31)</f>
        <v>0</v>
      </c>
      <c r="L31" s="364" t="str">
        <f ca="1">IF(OR(K31='Tabla Impacto'!$C$11,K31='Tabla Impacto'!$D$11),"Leve",IF(OR(K31='Tabla Impacto'!$C$12,K31='Tabla Impacto'!$D$12),"Menor",IF(OR(K31='Tabla Impacto'!$C$13,K31='Tabla Impacto'!$D$13),"Moderado",IF(OR(K31='Tabla Impacto'!$C$14,K31='Tabla Impacto'!$D$14),"Mayor",IF(OR(K31='Tabla Impacto'!$C$15,K31='Tabla Impacto'!$D$15),"Catastrófico","")))))</f>
        <v/>
      </c>
      <c r="M31" s="365" t="str">
        <f ca="1">IF(L31="","",IF(L31="Leve",0.2,IF(L31="Menor",0.4,IF(L31="Moderado",0.6,IF(L31="Mayor",0.8,IF(L31="Catastrófico",1,))))))</f>
        <v/>
      </c>
      <c r="N31" s="367" t="str">
        <f ca="1">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368">
        <v>1</v>
      </c>
      <c r="P31" s="388"/>
      <c r="Q31" s="369" t="str">
        <f>IF(OR(R31="Preventivo",R31="Detectivo"),"Probabilidad",IF(R31="Correctivo","Impacto",""))</f>
        <v/>
      </c>
      <c r="R31" s="370"/>
      <c r="S31" s="370"/>
      <c r="T31" s="371" t="str">
        <f>IF(AND(R31="Preventivo",S31="Automático"),"50%",IF(AND(R31="Preventivo",S31="Manual"),"40%",IF(AND(R31="Detectivo",S31="Automático"),"40%",IF(AND(R31="Detectivo",S31="Manual"),"30%",IF(AND(R31="Correctivo",S31="Automático"),"35%",IF(AND(R31="Correctivo",S31="Manual"),"25%",""))))))</f>
        <v/>
      </c>
      <c r="U31" s="370"/>
      <c r="V31" s="370"/>
      <c r="W31" s="370"/>
      <c r="X31" s="372" t="str">
        <f>IFERROR(IF(Q31="Probabilidad",(I31-(+I31*T31)),IF(Q31="Impacto",I31,"")),"")</f>
        <v/>
      </c>
      <c r="Y31" s="373" t="str">
        <f>IFERROR(IF(X31="","",IF(X31&lt;=0.2,"Muy Baja",IF(X31&lt;=0.4,"Baja",IF(X31&lt;=0.6,"Media",IF(X31&lt;=0.8,"Alta","Muy Alta"))))),"")</f>
        <v/>
      </c>
      <c r="Z31" s="374" t="str">
        <f>+X31</f>
        <v/>
      </c>
      <c r="AA31" s="373" t="str">
        <f>IFERROR(IF(AB31="","",IF(AB31&lt;=0.2,"Leve",IF(AB31&lt;=0.4,"Menor",IF(AB31&lt;=0.6,"Moderado",IF(AB31&lt;=0.8,"Mayor","Catastrófico"))))),"")</f>
        <v/>
      </c>
      <c r="AB31" s="385" t="str">
        <f>IFERROR(IF(Q31="Impacto",(M31-(+M31*T31)),IF(Q31="Probabilidad",M31,"")),"")</f>
        <v/>
      </c>
      <c r="AC31" s="375"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87"/>
      <c r="AE31" s="355"/>
      <c r="AF31" s="355"/>
      <c r="AG31" s="354"/>
      <c r="AH31" s="354"/>
      <c r="AI31" s="355"/>
      <c r="AJ31" s="355"/>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row>
    <row r="32" spans="1:68" ht="35.25" customHeight="1" x14ac:dyDescent="0.4">
      <c r="A32" s="377"/>
      <c r="B32" s="378"/>
      <c r="C32" s="378"/>
      <c r="D32" s="378"/>
      <c r="E32" s="379"/>
      <c r="F32" s="378"/>
      <c r="G32" s="380"/>
      <c r="H32" s="381"/>
      <c r="I32" s="382"/>
      <c r="J32" s="383"/>
      <c r="K32" s="382">
        <f t="shared" ref="K32:K36" ca="1" si="23">IF(NOT(ISERROR(MATCH(J32,_xlfn.ANCHORARRAY(E43),0))),I45&amp;"Por favor no seleccionar los criterios de impacto",J32)</f>
        <v>0</v>
      </c>
      <c r="L32" s="381"/>
      <c r="M32" s="382"/>
      <c r="N32" s="384"/>
      <c r="O32" s="368">
        <v>2</v>
      </c>
      <c r="P32" s="388"/>
      <c r="Q32" s="369" t="str">
        <f>IF(OR(R32="Preventivo",R32="Detectivo"),"Probabilidad",IF(R32="Correctivo","Impacto",""))</f>
        <v/>
      </c>
      <c r="R32" s="370"/>
      <c r="S32" s="370"/>
      <c r="T32" s="371" t="str">
        <f t="shared" ref="T32:T36" si="24">IF(AND(R32="Preventivo",S32="Automático"),"50%",IF(AND(R32="Preventivo",S32="Manual"),"40%",IF(AND(R32="Detectivo",S32="Automático"),"40%",IF(AND(R32="Detectivo",S32="Manual"),"30%",IF(AND(R32="Correctivo",S32="Automático"),"35%",IF(AND(R32="Correctivo",S32="Manual"),"25%",""))))))</f>
        <v/>
      </c>
      <c r="U32" s="370"/>
      <c r="V32" s="370"/>
      <c r="W32" s="370"/>
      <c r="X32" s="372" t="str">
        <f>IFERROR(IF(AND(Q31="Probabilidad",Q32="Probabilidad"),(Z31-(+Z31*T32)),IF(Q32="Probabilidad",(I31-(+I31*T32)),IF(Q32="Impacto",Z31,""))),"")</f>
        <v/>
      </c>
      <c r="Y32" s="373" t="str">
        <f t="shared" si="6"/>
        <v/>
      </c>
      <c r="Z32" s="374" t="str">
        <f t="shared" ref="Z32:Z36" si="25">+X32</f>
        <v/>
      </c>
      <c r="AA32" s="373" t="str">
        <f t="shared" si="4"/>
        <v/>
      </c>
      <c r="AB32" s="385" t="str">
        <f>IFERROR(IF(AND(Q31="Impacto",Q32="Impacto"),(AB31-(+AB31*T32)),IF(Q32="Impacto",(M31-(+M31*T32)),IF(Q32="Probabilidad",AB31,""))),"")</f>
        <v/>
      </c>
      <c r="AC32" s="375" t="str">
        <f t="shared" ref="AC32:AC33" si="26">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87"/>
      <c r="AE32" s="355"/>
      <c r="AF32" s="355"/>
      <c r="AG32" s="354"/>
      <c r="AH32" s="354"/>
      <c r="AI32" s="355"/>
      <c r="AJ32" s="355"/>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row>
    <row r="33" spans="1:68" ht="35.25" customHeight="1" x14ac:dyDescent="0.4">
      <c r="A33" s="377"/>
      <c r="B33" s="378"/>
      <c r="C33" s="378"/>
      <c r="D33" s="378"/>
      <c r="E33" s="379"/>
      <c r="F33" s="378"/>
      <c r="G33" s="380"/>
      <c r="H33" s="381"/>
      <c r="I33" s="382"/>
      <c r="J33" s="383"/>
      <c r="K33" s="382">
        <f t="shared" ca="1" si="23"/>
        <v>0</v>
      </c>
      <c r="L33" s="381"/>
      <c r="M33" s="382"/>
      <c r="N33" s="384"/>
      <c r="O33" s="368">
        <v>3</v>
      </c>
      <c r="P33" s="406"/>
      <c r="Q33" s="369" t="str">
        <f>IF(OR(R33="Preventivo",R33="Detectivo"),"Probabilidad",IF(R33="Correctivo","Impacto",""))</f>
        <v/>
      </c>
      <c r="R33" s="370"/>
      <c r="S33" s="370"/>
      <c r="T33" s="371" t="str">
        <f t="shared" si="24"/>
        <v/>
      </c>
      <c r="U33" s="370"/>
      <c r="V33" s="370"/>
      <c r="W33" s="370"/>
      <c r="X33" s="372" t="str">
        <f>IFERROR(IF(AND(Q32="Probabilidad",Q33="Probabilidad"),(Z32-(+Z32*T33)),IF(AND(Q32="Impacto",Q33="Probabilidad"),(Z31-(+Z31*T33)),IF(Q33="Impacto",Z32,""))),"")</f>
        <v/>
      </c>
      <c r="Y33" s="373" t="str">
        <f t="shared" si="6"/>
        <v/>
      </c>
      <c r="Z33" s="374" t="str">
        <f t="shared" si="25"/>
        <v/>
      </c>
      <c r="AA33" s="373" t="str">
        <f t="shared" si="4"/>
        <v/>
      </c>
      <c r="AB33" s="385" t="str">
        <f>IFERROR(IF(AND(Q32="Impacto",Q33="Impacto"),(AB32-(+AB32*T33)),IF(AND(Q32="Probabilidad",Q33="Impacto"),(AB31-(+AB31*T33)),IF(Q33="Probabilidad",AB32,""))),"")</f>
        <v/>
      </c>
      <c r="AC33" s="375" t="str">
        <f t="shared" si="26"/>
        <v/>
      </c>
      <c r="AD33" s="387"/>
      <c r="AE33" s="355"/>
      <c r="AF33" s="355"/>
      <c r="AG33" s="354"/>
      <c r="AH33" s="354"/>
      <c r="AI33" s="355"/>
      <c r="AJ33" s="355"/>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row>
    <row r="34" spans="1:68" ht="35.25" customHeight="1" x14ac:dyDescent="0.4">
      <c r="A34" s="377"/>
      <c r="B34" s="378"/>
      <c r="C34" s="378"/>
      <c r="D34" s="378"/>
      <c r="E34" s="379"/>
      <c r="F34" s="378"/>
      <c r="G34" s="380"/>
      <c r="H34" s="381"/>
      <c r="I34" s="382"/>
      <c r="J34" s="383"/>
      <c r="K34" s="382">
        <f t="shared" ca="1" si="23"/>
        <v>0</v>
      </c>
      <c r="L34" s="381"/>
      <c r="M34" s="382"/>
      <c r="N34" s="384"/>
      <c r="O34" s="368">
        <v>4</v>
      </c>
      <c r="P34" s="388"/>
      <c r="Q34" s="369" t="str">
        <f t="shared" ref="Q34:Q36" si="27">IF(OR(R34="Preventivo",R34="Detectivo"),"Probabilidad",IF(R34="Correctivo","Impacto",""))</f>
        <v/>
      </c>
      <c r="R34" s="370"/>
      <c r="S34" s="370"/>
      <c r="T34" s="371" t="str">
        <f t="shared" si="24"/>
        <v/>
      </c>
      <c r="U34" s="370"/>
      <c r="V34" s="370"/>
      <c r="W34" s="370"/>
      <c r="X34" s="372" t="str">
        <f t="shared" ref="X34:X36" si="28">IFERROR(IF(AND(Q33="Probabilidad",Q34="Probabilidad"),(Z33-(+Z33*T34)),IF(AND(Q33="Impacto",Q34="Probabilidad"),(Z32-(+Z32*T34)),IF(Q34="Impacto",Z33,""))),"")</f>
        <v/>
      </c>
      <c r="Y34" s="373" t="str">
        <f t="shared" si="6"/>
        <v/>
      </c>
      <c r="Z34" s="374" t="str">
        <f t="shared" si="25"/>
        <v/>
      </c>
      <c r="AA34" s="373" t="str">
        <f t="shared" si="4"/>
        <v/>
      </c>
      <c r="AB34" s="385" t="str">
        <f t="shared" ref="AB34:AB36" si="29">IFERROR(IF(AND(Q33="Impacto",Q34="Impacto"),(AB33-(+AB33*T34)),IF(AND(Q33="Probabilidad",Q34="Impacto"),(AB32-(+AB32*T34)),IF(Q34="Probabilidad",AB33,""))),"")</f>
        <v/>
      </c>
      <c r="AC34" s="375"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87"/>
      <c r="AE34" s="355"/>
      <c r="AF34" s="355"/>
      <c r="AG34" s="354"/>
      <c r="AH34" s="354"/>
      <c r="AI34" s="355"/>
      <c r="AJ34" s="355"/>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row>
    <row r="35" spans="1:68" ht="35.25" customHeight="1" x14ac:dyDescent="0.4">
      <c r="A35" s="377"/>
      <c r="B35" s="378"/>
      <c r="C35" s="378"/>
      <c r="D35" s="378"/>
      <c r="E35" s="379"/>
      <c r="F35" s="378"/>
      <c r="G35" s="380"/>
      <c r="H35" s="381"/>
      <c r="I35" s="382"/>
      <c r="J35" s="383"/>
      <c r="K35" s="382">
        <f t="shared" ca="1" si="23"/>
        <v>0</v>
      </c>
      <c r="L35" s="381"/>
      <c r="M35" s="382"/>
      <c r="N35" s="384"/>
      <c r="O35" s="368">
        <v>5</v>
      </c>
      <c r="P35" s="388"/>
      <c r="Q35" s="369" t="str">
        <f t="shared" si="27"/>
        <v/>
      </c>
      <c r="R35" s="370"/>
      <c r="S35" s="370"/>
      <c r="T35" s="371" t="str">
        <f t="shared" si="24"/>
        <v/>
      </c>
      <c r="U35" s="370"/>
      <c r="V35" s="370"/>
      <c r="W35" s="370"/>
      <c r="X35" s="372" t="str">
        <f t="shared" si="28"/>
        <v/>
      </c>
      <c r="Y35" s="373" t="str">
        <f t="shared" si="6"/>
        <v/>
      </c>
      <c r="Z35" s="374" t="str">
        <f t="shared" si="25"/>
        <v/>
      </c>
      <c r="AA35" s="373" t="str">
        <f t="shared" si="4"/>
        <v/>
      </c>
      <c r="AB35" s="385" t="str">
        <f t="shared" si="29"/>
        <v/>
      </c>
      <c r="AC35" s="375" t="str">
        <f t="shared" ref="AC35:AC36" si="30">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87"/>
      <c r="AE35" s="355"/>
      <c r="AF35" s="355"/>
      <c r="AG35" s="354"/>
      <c r="AH35" s="354"/>
      <c r="AI35" s="355"/>
      <c r="AJ35" s="355"/>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row>
    <row r="36" spans="1:68" ht="35.25" customHeight="1" x14ac:dyDescent="0.4">
      <c r="A36" s="389"/>
      <c r="B36" s="390"/>
      <c r="C36" s="390"/>
      <c r="D36" s="390"/>
      <c r="E36" s="391"/>
      <c r="F36" s="390"/>
      <c r="G36" s="392"/>
      <c r="H36" s="393"/>
      <c r="I36" s="394"/>
      <c r="J36" s="395"/>
      <c r="K36" s="394">
        <f t="shared" ca="1" si="23"/>
        <v>0</v>
      </c>
      <c r="L36" s="393"/>
      <c r="M36" s="394"/>
      <c r="N36" s="396"/>
      <c r="O36" s="368">
        <v>6</v>
      </c>
      <c r="P36" s="388"/>
      <c r="Q36" s="369" t="str">
        <f t="shared" si="27"/>
        <v/>
      </c>
      <c r="R36" s="370"/>
      <c r="S36" s="370"/>
      <c r="T36" s="371" t="str">
        <f t="shared" si="24"/>
        <v/>
      </c>
      <c r="U36" s="370"/>
      <c r="V36" s="370"/>
      <c r="W36" s="370"/>
      <c r="X36" s="372" t="str">
        <f t="shared" si="28"/>
        <v/>
      </c>
      <c r="Y36" s="373" t="str">
        <f t="shared" si="6"/>
        <v/>
      </c>
      <c r="Z36" s="374" t="str">
        <f t="shared" si="25"/>
        <v/>
      </c>
      <c r="AA36" s="373" t="str">
        <f t="shared" si="4"/>
        <v/>
      </c>
      <c r="AB36" s="385" t="str">
        <f t="shared" si="29"/>
        <v/>
      </c>
      <c r="AC36" s="375" t="str">
        <f t="shared" si="30"/>
        <v/>
      </c>
      <c r="AD36" s="387"/>
      <c r="AE36" s="355"/>
      <c r="AF36" s="355"/>
      <c r="AG36" s="354"/>
      <c r="AH36" s="354"/>
      <c r="AI36" s="355"/>
      <c r="AJ36" s="355"/>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row>
    <row r="37" spans="1:68" ht="35.25" customHeight="1" x14ac:dyDescent="0.4">
      <c r="A37" s="359">
        <v>8</v>
      </c>
      <c r="B37" s="360"/>
      <c r="C37" s="360"/>
      <c r="D37" s="360"/>
      <c r="E37" s="386"/>
      <c r="F37" s="360"/>
      <c r="G37" s="363"/>
      <c r="H37" s="364" t="str">
        <f>IF(G37&lt;=0,"",IF(G37&lt;=2,"Muy Baja",IF(G37&lt;=24,"Baja",IF(G37&lt;=500,"Media",IF(G37&lt;=5000,"Alta","Muy Alta")))))</f>
        <v/>
      </c>
      <c r="I37" s="365" t="str">
        <f>IF(H37="","",IF(H37="Muy Baja",0.2,IF(H37="Baja",0.4,IF(H37="Media",0.6,IF(H37="Alta",0.8,IF(H37="Muy Alta",1,))))))</f>
        <v/>
      </c>
      <c r="J37" s="366"/>
      <c r="K37" s="365">
        <f ca="1">IF(NOT(ISERROR(MATCH(J37,'Tabla Impacto'!$B$221:$B$223,0))),'Tabla Impacto'!$F$223&amp;"Por favor no seleccionar los criterios de impacto(Afectación Económica o presupuestal y Pérdida Reputacional)",J37)</f>
        <v>0</v>
      </c>
      <c r="L37" s="364" t="str">
        <f ca="1">IF(OR(K37='Tabla Impacto'!$C$11,K37='Tabla Impacto'!$D$11),"Leve",IF(OR(K37='Tabla Impacto'!$C$12,K37='Tabla Impacto'!$D$12),"Menor",IF(OR(K37='Tabla Impacto'!$C$13,K37='Tabla Impacto'!$D$13),"Moderado",IF(OR(K37='Tabla Impacto'!$C$14,K37='Tabla Impacto'!$D$14),"Mayor",IF(OR(K37='Tabla Impacto'!$C$15,K37='Tabla Impacto'!$D$15),"Catastrófico","")))))</f>
        <v/>
      </c>
      <c r="M37" s="365" t="str">
        <f ca="1">IF(L37="","",IF(L37="Leve",0.2,IF(L37="Menor",0.4,IF(L37="Moderado",0.6,IF(L37="Mayor",0.8,IF(L37="Catastrófico",1,))))))</f>
        <v/>
      </c>
      <c r="N37" s="367" t="str">
        <f ca="1">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368">
        <v>1</v>
      </c>
      <c r="P37" s="388"/>
      <c r="Q37" s="369" t="str">
        <f>IF(OR(R37="Preventivo",R37="Detectivo"),"Probabilidad",IF(R37="Correctivo","Impacto",""))</f>
        <v/>
      </c>
      <c r="R37" s="370"/>
      <c r="S37" s="370"/>
      <c r="T37" s="371" t="str">
        <f>IF(AND(R37="Preventivo",S37="Automático"),"50%",IF(AND(R37="Preventivo",S37="Manual"),"40%",IF(AND(R37="Detectivo",S37="Automático"),"40%",IF(AND(R37="Detectivo",S37="Manual"),"30%",IF(AND(R37="Correctivo",S37="Automático"),"35%",IF(AND(R37="Correctivo",S37="Manual"),"25%",""))))))</f>
        <v/>
      </c>
      <c r="U37" s="370"/>
      <c r="V37" s="370"/>
      <c r="W37" s="370"/>
      <c r="X37" s="372" t="str">
        <f>IFERROR(IF(Q37="Probabilidad",(I37-(+I37*T37)),IF(Q37="Impacto",I37,"")),"")</f>
        <v/>
      </c>
      <c r="Y37" s="373" t="str">
        <f>IFERROR(IF(X37="","",IF(X37&lt;=0.2,"Muy Baja",IF(X37&lt;=0.4,"Baja",IF(X37&lt;=0.6,"Media",IF(X37&lt;=0.8,"Alta","Muy Alta"))))),"")</f>
        <v/>
      </c>
      <c r="Z37" s="374" t="str">
        <f>+X37</f>
        <v/>
      </c>
      <c r="AA37" s="373" t="str">
        <f>IFERROR(IF(AB37="","",IF(AB37&lt;=0.2,"Leve",IF(AB37&lt;=0.4,"Menor",IF(AB37&lt;=0.6,"Moderado",IF(AB37&lt;=0.8,"Mayor","Catastrófico"))))),"")</f>
        <v/>
      </c>
      <c r="AB37" s="385" t="str">
        <f>IFERROR(IF(Q37="Impacto",(M37-(+M37*T37)),IF(Q37="Probabilidad",M37,"")),"")</f>
        <v/>
      </c>
      <c r="AC37" s="375"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87"/>
      <c r="AE37" s="355"/>
      <c r="AF37" s="355"/>
      <c r="AG37" s="354"/>
      <c r="AH37" s="354"/>
      <c r="AI37" s="355"/>
      <c r="AJ37" s="355"/>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row>
    <row r="38" spans="1:68" ht="35.25" customHeight="1" x14ac:dyDescent="0.4">
      <c r="A38" s="377"/>
      <c r="B38" s="378"/>
      <c r="C38" s="378"/>
      <c r="D38" s="378"/>
      <c r="E38" s="379"/>
      <c r="F38" s="378"/>
      <c r="G38" s="380"/>
      <c r="H38" s="381"/>
      <c r="I38" s="382"/>
      <c r="J38" s="383"/>
      <c r="K38" s="382">
        <f ca="1">IF(NOT(ISERROR(MATCH(J38,_xlfn.ANCHORARRAY(E49),0))),I51&amp;"Por favor no seleccionar los criterios de impacto",J38)</f>
        <v>0</v>
      </c>
      <c r="L38" s="381"/>
      <c r="M38" s="382"/>
      <c r="N38" s="384"/>
      <c r="O38" s="368">
        <v>2</v>
      </c>
      <c r="P38" s="388"/>
      <c r="Q38" s="369" t="str">
        <f>IF(OR(R38="Preventivo",R38="Detectivo"),"Probabilidad",IF(R38="Correctivo","Impacto",""))</f>
        <v/>
      </c>
      <c r="R38" s="370"/>
      <c r="S38" s="370"/>
      <c r="T38" s="371" t="str">
        <f t="shared" ref="T38:T42" si="31">IF(AND(R38="Preventivo",S38="Automático"),"50%",IF(AND(R38="Preventivo",S38="Manual"),"40%",IF(AND(R38="Detectivo",S38="Automático"),"40%",IF(AND(R38="Detectivo",S38="Manual"),"30%",IF(AND(R38="Correctivo",S38="Automático"),"35%",IF(AND(R38="Correctivo",S38="Manual"),"25%",""))))))</f>
        <v/>
      </c>
      <c r="U38" s="370"/>
      <c r="V38" s="370"/>
      <c r="W38" s="370"/>
      <c r="X38" s="372" t="str">
        <f>IFERROR(IF(AND(Q37="Probabilidad",Q38="Probabilidad"),(Z37-(+Z37*T38)),IF(Q38="Probabilidad",(I37-(+I37*T38)),IF(Q38="Impacto",Z37,""))),"")</f>
        <v/>
      </c>
      <c r="Y38" s="373" t="str">
        <f t="shared" si="6"/>
        <v/>
      </c>
      <c r="Z38" s="374" t="str">
        <f t="shared" ref="Z38:Z42" si="32">+X38</f>
        <v/>
      </c>
      <c r="AA38" s="373" t="str">
        <f t="shared" si="4"/>
        <v/>
      </c>
      <c r="AB38" s="385" t="str">
        <f>IFERROR(IF(AND(Q37="Impacto",Q38="Impacto"),(AB37-(+AB37*T38)),IF(Q38="Impacto",(M37-(+M37*T38)),IF(Q38="Probabilidad",AB37,""))),"")</f>
        <v/>
      </c>
      <c r="AC38" s="375" t="str">
        <f t="shared" ref="AC38:AC39" si="33">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87"/>
      <c r="AE38" s="355"/>
      <c r="AF38" s="355"/>
      <c r="AG38" s="354"/>
      <c r="AH38" s="354"/>
      <c r="AI38" s="355"/>
      <c r="AJ38" s="355"/>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row>
    <row r="39" spans="1:68" ht="35.25" customHeight="1" x14ac:dyDescent="0.4">
      <c r="A39" s="377"/>
      <c r="B39" s="378"/>
      <c r="C39" s="378"/>
      <c r="D39" s="378"/>
      <c r="E39" s="379"/>
      <c r="F39" s="378"/>
      <c r="G39" s="380"/>
      <c r="H39" s="381"/>
      <c r="I39" s="382"/>
      <c r="J39" s="383"/>
      <c r="K39" s="382">
        <f ca="1">IF(NOT(ISERROR(MATCH(J39,_xlfn.ANCHORARRAY(E50),0))),I52&amp;"Por favor no seleccionar los criterios de impacto",J39)</f>
        <v>0</v>
      </c>
      <c r="L39" s="381"/>
      <c r="M39" s="382"/>
      <c r="N39" s="384"/>
      <c r="O39" s="368">
        <v>3</v>
      </c>
      <c r="P39" s="406"/>
      <c r="Q39" s="369" t="str">
        <f>IF(OR(R39="Preventivo",R39="Detectivo"),"Probabilidad",IF(R39="Correctivo","Impacto",""))</f>
        <v/>
      </c>
      <c r="R39" s="370"/>
      <c r="S39" s="370"/>
      <c r="T39" s="371" t="str">
        <f t="shared" si="31"/>
        <v/>
      </c>
      <c r="U39" s="370"/>
      <c r="V39" s="370"/>
      <c r="W39" s="370"/>
      <c r="X39" s="372" t="str">
        <f>IFERROR(IF(AND(Q38="Probabilidad",Q39="Probabilidad"),(Z38-(+Z38*T39)),IF(AND(Q38="Impacto",Q39="Probabilidad"),(Z37-(+Z37*T39)),IF(Q39="Impacto",Z38,""))),"")</f>
        <v/>
      </c>
      <c r="Y39" s="373" t="str">
        <f t="shared" si="6"/>
        <v/>
      </c>
      <c r="Z39" s="374" t="str">
        <f t="shared" si="32"/>
        <v/>
      </c>
      <c r="AA39" s="373" t="str">
        <f t="shared" si="4"/>
        <v/>
      </c>
      <c r="AB39" s="385" t="str">
        <f>IFERROR(IF(AND(Q38="Impacto",Q39="Impacto"),(AB38-(+AB38*T39)),IF(AND(Q38="Probabilidad",Q39="Impacto"),(AB37-(+AB37*T39)),IF(Q39="Probabilidad",AB38,""))),"")</f>
        <v/>
      </c>
      <c r="AC39" s="375" t="str">
        <f t="shared" si="33"/>
        <v/>
      </c>
      <c r="AD39" s="387"/>
      <c r="AE39" s="355"/>
      <c r="AF39" s="355"/>
      <c r="AG39" s="354"/>
      <c r="AH39" s="354"/>
      <c r="AI39" s="355"/>
      <c r="AJ39" s="355"/>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row>
    <row r="40" spans="1:68" ht="35.25" customHeight="1" x14ac:dyDescent="0.4">
      <c r="A40" s="377"/>
      <c r="B40" s="378"/>
      <c r="C40" s="378"/>
      <c r="D40" s="378"/>
      <c r="E40" s="379"/>
      <c r="F40" s="378"/>
      <c r="G40" s="380"/>
      <c r="H40" s="381"/>
      <c r="I40" s="382"/>
      <c r="J40" s="383"/>
      <c r="K40" s="382">
        <f ca="1">IF(NOT(ISERROR(MATCH(J40,_xlfn.ANCHORARRAY(E51),0))),I53&amp;"Por favor no seleccionar los criterios de impacto",J40)</f>
        <v>0</v>
      </c>
      <c r="L40" s="381"/>
      <c r="M40" s="382"/>
      <c r="N40" s="384"/>
      <c r="O40" s="368">
        <v>4</v>
      </c>
      <c r="P40" s="388"/>
      <c r="Q40" s="369" t="str">
        <f t="shared" ref="Q40:Q42" si="34">IF(OR(R40="Preventivo",R40="Detectivo"),"Probabilidad",IF(R40="Correctivo","Impacto",""))</f>
        <v/>
      </c>
      <c r="R40" s="370"/>
      <c r="S40" s="370"/>
      <c r="T40" s="371" t="str">
        <f t="shared" si="31"/>
        <v/>
      </c>
      <c r="U40" s="370"/>
      <c r="V40" s="370"/>
      <c r="W40" s="370"/>
      <c r="X40" s="372" t="str">
        <f t="shared" ref="X40:X42" si="35">IFERROR(IF(AND(Q39="Probabilidad",Q40="Probabilidad"),(Z39-(+Z39*T40)),IF(AND(Q39="Impacto",Q40="Probabilidad"),(Z38-(+Z38*T40)),IF(Q40="Impacto",Z39,""))),"")</f>
        <v/>
      </c>
      <c r="Y40" s="373" t="str">
        <f t="shared" si="6"/>
        <v/>
      </c>
      <c r="Z40" s="374" t="str">
        <f t="shared" si="32"/>
        <v/>
      </c>
      <c r="AA40" s="373" t="str">
        <f t="shared" si="4"/>
        <v/>
      </c>
      <c r="AB40" s="385" t="str">
        <f t="shared" ref="AB40:AB42" si="36">IFERROR(IF(AND(Q39="Impacto",Q40="Impacto"),(AB39-(+AB39*T40)),IF(AND(Q39="Probabilidad",Q40="Impacto"),(AB38-(+AB38*T40)),IF(Q40="Probabilidad",AB39,""))),"")</f>
        <v/>
      </c>
      <c r="AC40" s="375"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87"/>
      <c r="AE40" s="355"/>
      <c r="AF40" s="355"/>
      <c r="AG40" s="354"/>
      <c r="AH40" s="354"/>
      <c r="AI40" s="355"/>
      <c r="AJ40" s="355"/>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row>
    <row r="41" spans="1:68" ht="35.25" customHeight="1" x14ac:dyDescent="0.4">
      <c r="A41" s="377"/>
      <c r="B41" s="378"/>
      <c r="C41" s="378"/>
      <c r="D41" s="378"/>
      <c r="E41" s="379"/>
      <c r="F41" s="378"/>
      <c r="G41" s="380"/>
      <c r="H41" s="381"/>
      <c r="I41" s="382"/>
      <c r="J41" s="383"/>
      <c r="K41" s="382">
        <f ca="1">IF(NOT(ISERROR(MATCH(J41,_xlfn.ANCHORARRAY(E52),0))),I54&amp;"Por favor no seleccionar los criterios de impacto",J41)</f>
        <v>0</v>
      </c>
      <c r="L41" s="381"/>
      <c r="M41" s="382"/>
      <c r="N41" s="384"/>
      <c r="O41" s="368">
        <v>5</v>
      </c>
      <c r="P41" s="388"/>
      <c r="Q41" s="369" t="str">
        <f t="shared" si="34"/>
        <v/>
      </c>
      <c r="R41" s="370"/>
      <c r="S41" s="370"/>
      <c r="T41" s="371" t="str">
        <f t="shared" si="31"/>
        <v/>
      </c>
      <c r="U41" s="370"/>
      <c r="V41" s="370"/>
      <c r="W41" s="370"/>
      <c r="X41" s="372" t="str">
        <f t="shared" si="35"/>
        <v/>
      </c>
      <c r="Y41" s="373" t="str">
        <f t="shared" si="6"/>
        <v/>
      </c>
      <c r="Z41" s="374" t="str">
        <f t="shared" si="32"/>
        <v/>
      </c>
      <c r="AA41" s="373" t="str">
        <f t="shared" si="4"/>
        <v/>
      </c>
      <c r="AB41" s="385" t="str">
        <f t="shared" si="36"/>
        <v/>
      </c>
      <c r="AC41" s="375" t="str">
        <f t="shared" ref="AC41:AC42" si="37">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87"/>
      <c r="AE41" s="355"/>
      <c r="AF41" s="355"/>
      <c r="AG41" s="354"/>
      <c r="AH41" s="354"/>
      <c r="AI41" s="355"/>
      <c r="AJ41" s="355"/>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row>
    <row r="42" spans="1:68" ht="35.25" customHeight="1" x14ac:dyDescent="0.4">
      <c r="A42" s="389"/>
      <c r="B42" s="390"/>
      <c r="C42" s="390"/>
      <c r="D42" s="390"/>
      <c r="E42" s="391"/>
      <c r="F42" s="390"/>
      <c r="G42" s="392"/>
      <c r="H42" s="393"/>
      <c r="I42" s="394"/>
      <c r="J42" s="395"/>
      <c r="K42" s="394">
        <f ca="1">IF(NOT(ISERROR(MATCH(J42,_xlfn.ANCHORARRAY(E53),0))),I55&amp;"Por favor no seleccionar los criterios de impacto",J42)</f>
        <v>0</v>
      </c>
      <c r="L42" s="393"/>
      <c r="M42" s="394"/>
      <c r="N42" s="396"/>
      <c r="O42" s="368">
        <v>6</v>
      </c>
      <c r="P42" s="388"/>
      <c r="Q42" s="369" t="str">
        <f t="shared" si="34"/>
        <v/>
      </c>
      <c r="R42" s="370"/>
      <c r="S42" s="370"/>
      <c r="T42" s="371" t="str">
        <f t="shared" si="31"/>
        <v/>
      </c>
      <c r="U42" s="370"/>
      <c r="V42" s="370"/>
      <c r="W42" s="370"/>
      <c r="X42" s="372" t="str">
        <f t="shared" si="35"/>
        <v/>
      </c>
      <c r="Y42" s="373" t="str">
        <f t="shared" si="6"/>
        <v/>
      </c>
      <c r="Z42" s="374" t="str">
        <f t="shared" si="32"/>
        <v/>
      </c>
      <c r="AA42" s="373" t="str">
        <f t="shared" si="4"/>
        <v/>
      </c>
      <c r="AB42" s="385" t="str">
        <f t="shared" si="36"/>
        <v/>
      </c>
      <c r="AC42" s="375" t="str">
        <f t="shared" si="37"/>
        <v/>
      </c>
      <c r="AD42" s="387"/>
      <c r="AE42" s="355"/>
      <c r="AF42" s="355"/>
      <c r="AG42" s="354"/>
      <c r="AH42" s="354"/>
      <c r="AI42" s="355"/>
      <c r="AJ42" s="355"/>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row>
    <row r="43" spans="1:68" ht="35.25" customHeight="1" x14ac:dyDescent="0.4">
      <c r="A43" s="359">
        <v>9</v>
      </c>
      <c r="B43" s="360"/>
      <c r="C43" s="360"/>
      <c r="D43" s="360"/>
      <c r="E43" s="386"/>
      <c r="F43" s="360"/>
      <c r="G43" s="363"/>
      <c r="H43" s="364" t="str">
        <f>IF(G43&lt;=0,"",IF(G43&lt;=2,"Muy Baja",IF(G43&lt;=24,"Baja",IF(G43&lt;=500,"Media",IF(G43&lt;=5000,"Alta","Muy Alta")))))</f>
        <v/>
      </c>
      <c r="I43" s="365" t="str">
        <f>IF(H43="","",IF(H43="Muy Baja",0.2,IF(H43="Baja",0.4,IF(H43="Media",0.6,IF(H43="Alta",0.8,IF(H43="Muy Alta",1,))))))</f>
        <v/>
      </c>
      <c r="J43" s="366"/>
      <c r="K43" s="365">
        <f ca="1">IF(NOT(ISERROR(MATCH(J43,'Tabla Impacto'!$B$221:$B$223,0))),'Tabla Impacto'!$F$223&amp;"Por favor no seleccionar los criterios de impacto(Afectación Económica o presupuestal y Pérdida Reputacional)",J43)</f>
        <v>0</v>
      </c>
      <c r="L43" s="364" t="str">
        <f ca="1">IF(OR(K43='Tabla Impacto'!$C$11,K43='Tabla Impacto'!$D$11),"Leve",IF(OR(K43='Tabla Impacto'!$C$12,K43='Tabla Impacto'!$D$12),"Menor",IF(OR(K43='Tabla Impacto'!$C$13,K43='Tabla Impacto'!$D$13),"Moderado",IF(OR(K43='Tabla Impacto'!$C$14,K43='Tabla Impacto'!$D$14),"Mayor",IF(OR(K43='Tabla Impacto'!$C$15,K43='Tabla Impacto'!$D$15),"Catastrófico","")))))</f>
        <v/>
      </c>
      <c r="M43" s="365" t="str">
        <f ca="1">IF(L43="","",IF(L43="Leve",0.2,IF(L43="Menor",0.4,IF(L43="Moderado",0.6,IF(L43="Mayor",0.8,IF(L43="Catastrófico",1,))))))</f>
        <v/>
      </c>
      <c r="N43" s="367" t="str">
        <f ca="1">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368">
        <v>1</v>
      </c>
      <c r="P43" s="388"/>
      <c r="Q43" s="369" t="str">
        <f>IF(OR(R43="Preventivo",R43="Detectivo"),"Probabilidad",IF(R43="Correctivo","Impacto",""))</f>
        <v/>
      </c>
      <c r="R43" s="370"/>
      <c r="S43" s="370"/>
      <c r="T43" s="371" t="str">
        <f>IF(AND(R43="Preventivo",S43="Automático"),"50%",IF(AND(R43="Preventivo",S43="Manual"),"40%",IF(AND(R43="Detectivo",S43="Automático"),"40%",IF(AND(R43="Detectivo",S43="Manual"),"30%",IF(AND(R43="Correctivo",S43="Automático"),"35%",IF(AND(R43="Correctivo",S43="Manual"),"25%",""))))))</f>
        <v/>
      </c>
      <c r="U43" s="370"/>
      <c r="V43" s="370"/>
      <c r="W43" s="370"/>
      <c r="X43" s="372" t="str">
        <f>IFERROR(IF(Q43="Probabilidad",(I43-(+I43*T43)),IF(Q43="Impacto",I43,"")),"")</f>
        <v/>
      </c>
      <c r="Y43" s="373" t="str">
        <f>IFERROR(IF(X43="","",IF(X43&lt;=0.2,"Muy Baja",IF(X43&lt;=0.4,"Baja",IF(X43&lt;=0.6,"Media",IF(X43&lt;=0.8,"Alta","Muy Alta"))))),"")</f>
        <v/>
      </c>
      <c r="Z43" s="374" t="str">
        <f>+X43</f>
        <v/>
      </c>
      <c r="AA43" s="373" t="str">
        <f>IFERROR(IF(AB43="","",IF(AB43&lt;=0.2,"Leve",IF(AB43&lt;=0.4,"Menor",IF(AB43&lt;=0.6,"Moderado",IF(AB43&lt;=0.8,"Mayor","Catastrófico"))))),"")</f>
        <v/>
      </c>
      <c r="AB43" s="385" t="str">
        <f>IFERROR(IF(Q43="Impacto",(M43-(+M43*T43)),IF(Q43="Probabilidad",M43,"")),"")</f>
        <v/>
      </c>
      <c r="AC43" s="375"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87"/>
      <c r="AE43" s="355"/>
      <c r="AF43" s="355"/>
      <c r="AG43" s="354"/>
      <c r="AH43" s="354"/>
      <c r="AI43" s="355"/>
      <c r="AJ43" s="355"/>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row>
    <row r="44" spans="1:68" ht="35.25" customHeight="1" x14ac:dyDescent="0.4">
      <c r="A44" s="377"/>
      <c r="B44" s="378"/>
      <c r="C44" s="378"/>
      <c r="D44" s="378"/>
      <c r="E44" s="379"/>
      <c r="F44" s="378"/>
      <c r="G44" s="380"/>
      <c r="H44" s="381"/>
      <c r="I44" s="382"/>
      <c r="J44" s="383"/>
      <c r="K44" s="382">
        <f ca="1">IF(NOT(ISERROR(MATCH(J44,_xlfn.ANCHORARRAY(E55),0))),I57&amp;"Por favor no seleccionar los criterios de impacto",J44)</f>
        <v>0</v>
      </c>
      <c r="L44" s="381"/>
      <c r="M44" s="382"/>
      <c r="N44" s="384"/>
      <c r="O44" s="368">
        <v>2</v>
      </c>
      <c r="P44" s="388"/>
      <c r="Q44" s="369" t="str">
        <f>IF(OR(R44="Preventivo",R44="Detectivo"),"Probabilidad",IF(R44="Correctivo","Impacto",""))</f>
        <v/>
      </c>
      <c r="R44" s="370"/>
      <c r="S44" s="370"/>
      <c r="T44" s="371" t="str">
        <f t="shared" ref="T44:T48" si="38">IF(AND(R44="Preventivo",S44="Automático"),"50%",IF(AND(R44="Preventivo",S44="Manual"),"40%",IF(AND(R44="Detectivo",S44="Automático"),"40%",IF(AND(R44="Detectivo",S44="Manual"),"30%",IF(AND(R44="Correctivo",S44="Automático"),"35%",IF(AND(R44="Correctivo",S44="Manual"),"25%",""))))))</f>
        <v/>
      </c>
      <c r="U44" s="370"/>
      <c r="V44" s="370"/>
      <c r="W44" s="370"/>
      <c r="X44" s="372" t="str">
        <f>IFERROR(IF(AND(Q43="Probabilidad",Q44="Probabilidad"),(Z43-(+Z43*T44)),IF(Q44="Probabilidad",(I43-(+I43*T44)),IF(Q44="Impacto",Z43,""))),"")</f>
        <v/>
      </c>
      <c r="Y44" s="373" t="str">
        <f t="shared" si="6"/>
        <v/>
      </c>
      <c r="Z44" s="374" t="str">
        <f t="shared" ref="Z44:Z48" si="39">+X44</f>
        <v/>
      </c>
      <c r="AA44" s="373" t="str">
        <f t="shared" si="4"/>
        <v/>
      </c>
      <c r="AB44" s="385" t="str">
        <f>IFERROR(IF(AND(Q43="Impacto",Q44="Impacto"),(AB43-(+AB43*T44)),IF(Q44="Impacto",(M43-(+M43*T44)),IF(Q44="Probabilidad",AB43,""))),"")</f>
        <v/>
      </c>
      <c r="AC44" s="375" t="str">
        <f t="shared" ref="AC44:AC45" si="4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87"/>
      <c r="AE44" s="355"/>
      <c r="AF44" s="355"/>
      <c r="AG44" s="354"/>
      <c r="AH44" s="354"/>
      <c r="AI44" s="355"/>
      <c r="AJ44" s="355"/>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row>
    <row r="45" spans="1:68" ht="35.25" customHeight="1" x14ac:dyDescent="0.4">
      <c r="A45" s="377"/>
      <c r="B45" s="378"/>
      <c r="C45" s="378"/>
      <c r="D45" s="378"/>
      <c r="E45" s="379"/>
      <c r="F45" s="378"/>
      <c r="G45" s="380"/>
      <c r="H45" s="381"/>
      <c r="I45" s="382"/>
      <c r="J45" s="383"/>
      <c r="K45" s="382">
        <f ca="1">IF(NOT(ISERROR(MATCH(J45,_xlfn.ANCHORARRAY(E56),0))),I58&amp;"Por favor no seleccionar los criterios de impacto",J45)</f>
        <v>0</v>
      </c>
      <c r="L45" s="381"/>
      <c r="M45" s="382"/>
      <c r="N45" s="384"/>
      <c r="O45" s="368">
        <v>3</v>
      </c>
      <c r="P45" s="406"/>
      <c r="Q45" s="369" t="str">
        <f>IF(OR(R45="Preventivo",R45="Detectivo"),"Probabilidad",IF(R45="Correctivo","Impacto",""))</f>
        <v/>
      </c>
      <c r="R45" s="370"/>
      <c r="S45" s="370"/>
      <c r="T45" s="371" t="str">
        <f t="shared" si="38"/>
        <v/>
      </c>
      <c r="U45" s="370"/>
      <c r="V45" s="370"/>
      <c r="W45" s="370"/>
      <c r="X45" s="372" t="str">
        <f>IFERROR(IF(AND(Q44="Probabilidad",Q45="Probabilidad"),(Z44-(+Z44*T45)),IF(AND(Q44="Impacto",Q45="Probabilidad"),(Z43-(+Z43*T45)),IF(Q45="Impacto",Z44,""))),"")</f>
        <v/>
      </c>
      <c r="Y45" s="373" t="str">
        <f t="shared" si="6"/>
        <v/>
      </c>
      <c r="Z45" s="374" t="str">
        <f t="shared" si="39"/>
        <v/>
      </c>
      <c r="AA45" s="373" t="str">
        <f t="shared" si="4"/>
        <v/>
      </c>
      <c r="AB45" s="385" t="str">
        <f>IFERROR(IF(AND(Q44="Impacto",Q45="Impacto"),(AB44-(+AB44*T45)),IF(AND(Q44="Probabilidad",Q45="Impacto"),(AB43-(+AB43*T45)),IF(Q45="Probabilidad",AB44,""))),"")</f>
        <v/>
      </c>
      <c r="AC45" s="375" t="str">
        <f t="shared" si="40"/>
        <v/>
      </c>
      <c r="AD45" s="387"/>
      <c r="AE45" s="355"/>
      <c r="AF45" s="355"/>
      <c r="AG45" s="354"/>
      <c r="AH45" s="354"/>
      <c r="AI45" s="355"/>
      <c r="AJ45" s="355"/>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row>
    <row r="46" spans="1:68" ht="35.25" customHeight="1" x14ac:dyDescent="0.4">
      <c r="A46" s="377"/>
      <c r="B46" s="378"/>
      <c r="C46" s="378"/>
      <c r="D46" s="378"/>
      <c r="E46" s="379"/>
      <c r="F46" s="378"/>
      <c r="G46" s="380"/>
      <c r="H46" s="381"/>
      <c r="I46" s="382"/>
      <c r="J46" s="383"/>
      <c r="K46" s="382">
        <f ca="1">IF(NOT(ISERROR(MATCH(J46,_xlfn.ANCHORARRAY(E57),0))),I59&amp;"Por favor no seleccionar los criterios de impacto",J46)</f>
        <v>0</v>
      </c>
      <c r="L46" s="381"/>
      <c r="M46" s="382"/>
      <c r="N46" s="384"/>
      <c r="O46" s="368">
        <v>4</v>
      </c>
      <c r="P46" s="388"/>
      <c r="Q46" s="369" t="str">
        <f t="shared" ref="Q46:Q48" si="41">IF(OR(R46="Preventivo",R46="Detectivo"),"Probabilidad",IF(R46="Correctivo","Impacto",""))</f>
        <v/>
      </c>
      <c r="R46" s="370"/>
      <c r="S46" s="370"/>
      <c r="T46" s="371" t="str">
        <f t="shared" si="38"/>
        <v/>
      </c>
      <c r="U46" s="370"/>
      <c r="V46" s="370"/>
      <c r="W46" s="370"/>
      <c r="X46" s="372" t="str">
        <f t="shared" ref="X46:X48" si="42">IFERROR(IF(AND(Q45="Probabilidad",Q46="Probabilidad"),(Z45-(+Z45*T46)),IF(AND(Q45="Impacto",Q46="Probabilidad"),(Z44-(+Z44*T46)),IF(Q46="Impacto",Z45,""))),"")</f>
        <v/>
      </c>
      <c r="Y46" s="373" t="str">
        <f t="shared" si="6"/>
        <v/>
      </c>
      <c r="Z46" s="374" t="str">
        <f t="shared" si="39"/>
        <v/>
      </c>
      <c r="AA46" s="373" t="str">
        <f t="shared" si="4"/>
        <v/>
      </c>
      <c r="AB46" s="385" t="str">
        <f t="shared" ref="AB46:AB48" si="43">IFERROR(IF(AND(Q45="Impacto",Q46="Impacto"),(AB45-(+AB45*T46)),IF(AND(Q45="Probabilidad",Q46="Impacto"),(AB44-(+AB44*T46)),IF(Q46="Probabilidad",AB45,""))),"")</f>
        <v/>
      </c>
      <c r="AC46" s="375"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87"/>
      <c r="AE46" s="355"/>
      <c r="AF46" s="355"/>
      <c r="AG46" s="354"/>
      <c r="AH46" s="354"/>
      <c r="AI46" s="355"/>
      <c r="AJ46" s="355"/>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row>
    <row r="47" spans="1:68" ht="35.25" customHeight="1" x14ac:dyDescent="0.4">
      <c r="A47" s="377"/>
      <c r="B47" s="378"/>
      <c r="C47" s="378"/>
      <c r="D47" s="378"/>
      <c r="E47" s="379"/>
      <c r="F47" s="378"/>
      <c r="G47" s="380"/>
      <c r="H47" s="381"/>
      <c r="I47" s="382"/>
      <c r="J47" s="383"/>
      <c r="K47" s="382">
        <f ca="1">IF(NOT(ISERROR(MATCH(J47,_xlfn.ANCHORARRAY(E58),0))),I60&amp;"Por favor no seleccionar los criterios de impacto",J47)</f>
        <v>0</v>
      </c>
      <c r="L47" s="381"/>
      <c r="M47" s="382"/>
      <c r="N47" s="384"/>
      <c r="O47" s="368">
        <v>5</v>
      </c>
      <c r="P47" s="388"/>
      <c r="Q47" s="369" t="str">
        <f t="shared" si="41"/>
        <v/>
      </c>
      <c r="R47" s="370"/>
      <c r="S47" s="370"/>
      <c r="T47" s="371" t="str">
        <f t="shared" si="38"/>
        <v/>
      </c>
      <c r="U47" s="370"/>
      <c r="V47" s="370"/>
      <c r="W47" s="370"/>
      <c r="X47" s="372" t="str">
        <f t="shared" si="42"/>
        <v/>
      </c>
      <c r="Y47" s="373" t="str">
        <f t="shared" si="6"/>
        <v/>
      </c>
      <c r="Z47" s="374" t="str">
        <f t="shared" si="39"/>
        <v/>
      </c>
      <c r="AA47" s="373" t="str">
        <f t="shared" si="4"/>
        <v/>
      </c>
      <c r="AB47" s="385" t="str">
        <f t="shared" si="43"/>
        <v/>
      </c>
      <c r="AC47" s="375" t="str">
        <f t="shared" ref="AC47:AC48" si="4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87"/>
      <c r="AE47" s="355"/>
      <c r="AF47" s="355"/>
      <c r="AG47" s="354"/>
      <c r="AH47" s="354"/>
      <c r="AI47" s="355"/>
      <c r="AJ47" s="355"/>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row r="48" spans="1:68" ht="35.25" customHeight="1" x14ac:dyDescent="0.4">
      <c r="A48" s="389"/>
      <c r="B48" s="390"/>
      <c r="C48" s="390"/>
      <c r="D48" s="390"/>
      <c r="E48" s="391"/>
      <c r="F48" s="390"/>
      <c r="G48" s="392"/>
      <c r="H48" s="393"/>
      <c r="I48" s="394"/>
      <c r="J48" s="395"/>
      <c r="K48" s="394">
        <f ca="1">IF(NOT(ISERROR(MATCH(J48,_xlfn.ANCHORARRAY(E59),0))),I61&amp;"Por favor no seleccionar los criterios de impacto",J48)</f>
        <v>0</v>
      </c>
      <c r="L48" s="393"/>
      <c r="M48" s="394"/>
      <c r="N48" s="396"/>
      <c r="O48" s="368">
        <v>6</v>
      </c>
      <c r="P48" s="388"/>
      <c r="Q48" s="369" t="str">
        <f t="shared" si="41"/>
        <v/>
      </c>
      <c r="R48" s="370"/>
      <c r="S48" s="370"/>
      <c r="T48" s="371" t="str">
        <f t="shared" si="38"/>
        <v/>
      </c>
      <c r="U48" s="370"/>
      <c r="V48" s="370"/>
      <c r="W48" s="370"/>
      <c r="X48" s="372" t="str">
        <f t="shared" si="42"/>
        <v/>
      </c>
      <c r="Y48" s="373" t="str">
        <f t="shared" si="6"/>
        <v/>
      </c>
      <c r="Z48" s="374" t="str">
        <f t="shared" si="39"/>
        <v/>
      </c>
      <c r="AA48" s="373" t="str">
        <f t="shared" si="4"/>
        <v/>
      </c>
      <c r="AB48" s="385" t="str">
        <f t="shared" si="43"/>
        <v/>
      </c>
      <c r="AC48" s="375" t="str">
        <f t="shared" si="44"/>
        <v/>
      </c>
      <c r="AD48" s="387"/>
      <c r="AE48" s="355"/>
      <c r="AF48" s="355"/>
      <c r="AG48" s="354"/>
      <c r="AH48" s="354"/>
      <c r="AI48" s="355"/>
      <c r="AJ48" s="355"/>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row>
    <row r="49" spans="1:68" ht="35.25" customHeight="1" x14ac:dyDescent="0.4">
      <c r="A49" s="359">
        <v>10</v>
      </c>
      <c r="B49" s="360"/>
      <c r="C49" s="360"/>
      <c r="D49" s="360"/>
      <c r="E49" s="386"/>
      <c r="F49" s="360"/>
      <c r="G49" s="363"/>
      <c r="H49" s="364" t="str">
        <f>IF(G49&lt;=0,"",IF(G49&lt;=2,"Muy Baja",IF(G49&lt;=24,"Baja",IF(G49&lt;=500,"Media",IF(G49&lt;=5000,"Alta","Muy Alta")))))</f>
        <v/>
      </c>
      <c r="I49" s="365" t="str">
        <f>IF(H49="","",IF(H49="Muy Baja",0.2,IF(H49="Baja",0.4,IF(H49="Media",0.6,IF(H49="Alta",0.8,IF(H49="Muy Alta",1,))))))</f>
        <v/>
      </c>
      <c r="J49" s="366"/>
      <c r="K49" s="365">
        <f ca="1">IF(NOT(ISERROR(MATCH(J49,'Tabla Impacto'!$B$221:$B$223,0))),'Tabla Impacto'!$F$223&amp;"Por favor no seleccionar los criterios de impacto(Afectación Económica o presupuestal y Pérdida Reputacional)",J49)</f>
        <v>0</v>
      </c>
      <c r="L49" s="364" t="str">
        <f ca="1">IF(OR(K49='Tabla Impacto'!$C$11,K49='Tabla Impacto'!$D$11),"Leve",IF(OR(K49='Tabla Impacto'!$C$12,K49='Tabla Impacto'!$D$12),"Menor",IF(OR(K49='Tabla Impacto'!$C$13,K49='Tabla Impacto'!$D$13),"Moderado",IF(OR(K49='Tabla Impacto'!$C$14,K49='Tabla Impacto'!$D$14),"Mayor",IF(OR(K49='Tabla Impacto'!$C$15,K49='Tabla Impacto'!$D$15),"Catastrófico","")))))</f>
        <v/>
      </c>
      <c r="M49" s="365" t="str">
        <f ca="1">IF(L49="","",IF(L49="Leve",0.2,IF(L49="Menor",0.4,IF(L49="Moderado",0.6,IF(L49="Mayor",0.8,IF(L49="Catastrófico",1,))))))</f>
        <v/>
      </c>
      <c r="N49" s="367" t="str">
        <f ca="1">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368">
        <v>1</v>
      </c>
      <c r="P49" s="388"/>
      <c r="Q49" s="369" t="str">
        <f>IF(OR(R49="Preventivo",R49="Detectivo"),"Probabilidad",IF(R49="Correctivo","Impacto",""))</f>
        <v/>
      </c>
      <c r="R49" s="370"/>
      <c r="S49" s="370"/>
      <c r="T49" s="371" t="str">
        <f>IF(AND(R49="Preventivo",S49="Automático"),"50%",IF(AND(R49="Preventivo",S49="Manual"),"40%",IF(AND(R49="Detectivo",S49="Automático"),"40%",IF(AND(R49="Detectivo",S49="Manual"),"30%",IF(AND(R49="Correctivo",S49="Automático"),"35%",IF(AND(R49="Correctivo",S49="Manual"),"25%",""))))))</f>
        <v/>
      </c>
      <c r="U49" s="370"/>
      <c r="V49" s="370"/>
      <c r="W49" s="370"/>
      <c r="X49" s="372" t="str">
        <f>IFERROR(IF(Q49="Probabilidad",(I49-(+I49*T49)),IF(Q49="Impacto",I49,"")),"")</f>
        <v/>
      </c>
      <c r="Y49" s="373" t="str">
        <f>IFERROR(IF(X49="","",IF(X49&lt;=0.2,"Muy Baja",IF(X49&lt;=0.4,"Baja",IF(X49&lt;=0.6,"Media",IF(X49&lt;=0.8,"Alta","Muy Alta"))))),"")</f>
        <v/>
      </c>
      <c r="Z49" s="374" t="str">
        <f>+X49</f>
        <v/>
      </c>
      <c r="AA49" s="373" t="str">
        <f>IFERROR(IF(AB49="","",IF(AB49&lt;=0.2,"Leve",IF(AB49&lt;=0.4,"Menor",IF(AB49&lt;=0.6,"Moderado",IF(AB49&lt;=0.8,"Mayor","Catastrófico"))))),"")</f>
        <v/>
      </c>
      <c r="AB49" s="385" t="str">
        <f>IFERROR(IF(Q49="Impacto",(M49-(+M49*T49)),IF(Q49="Probabilidad",M49,"")),"")</f>
        <v/>
      </c>
      <c r="AC49" s="37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87"/>
      <c r="AE49" s="355"/>
      <c r="AF49" s="355"/>
      <c r="AG49" s="354"/>
      <c r="AH49" s="354"/>
      <c r="AI49" s="355"/>
      <c r="AJ49" s="355"/>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row>
    <row r="50" spans="1:68" ht="35.25" customHeight="1" x14ac:dyDescent="0.4">
      <c r="A50" s="377"/>
      <c r="B50" s="378"/>
      <c r="C50" s="378"/>
      <c r="D50" s="378"/>
      <c r="E50" s="379"/>
      <c r="F50" s="378"/>
      <c r="G50" s="380"/>
      <c r="H50" s="381"/>
      <c r="I50" s="382"/>
      <c r="J50" s="383"/>
      <c r="K50" s="382">
        <f ca="1">IF(NOT(ISERROR(MATCH(J50,_xlfn.ANCHORARRAY(E61),0))),I63&amp;"Por favor no seleccionar los criterios de impacto",J50)</f>
        <v>0</v>
      </c>
      <c r="L50" s="381"/>
      <c r="M50" s="382"/>
      <c r="N50" s="384"/>
      <c r="O50" s="368">
        <v>2</v>
      </c>
      <c r="P50" s="388"/>
      <c r="Q50" s="369" t="str">
        <f>IF(OR(R50="Preventivo",R50="Detectivo"),"Probabilidad",IF(R50="Correctivo","Impacto",""))</f>
        <v/>
      </c>
      <c r="R50" s="370"/>
      <c r="S50" s="370"/>
      <c r="T50" s="371" t="str">
        <f t="shared" ref="T50:T54" si="45">IF(AND(R50="Preventivo",S50="Automático"),"50%",IF(AND(R50="Preventivo",S50="Manual"),"40%",IF(AND(R50="Detectivo",S50="Automático"),"40%",IF(AND(R50="Detectivo",S50="Manual"),"30%",IF(AND(R50="Correctivo",S50="Automático"),"35%",IF(AND(R50="Correctivo",S50="Manual"),"25%",""))))))</f>
        <v/>
      </c>
      <c r="U50" s="370"/>
      <c r="V50" s="370"/>
      <c r="W50" s="370"/>
      <c r="X50" s="372" t="str">
        <f>IFERROR(IF(AND(Q49="Probabilidad",Q50="Probabilidad"),(Z49-(+Z49*T50)),IF(Q50="Probabilidad",(I49-(+I49*T50)),IF(Q50="Impacto",Z49,""))),"")</f>
        <v/>
      </c>
      <c r="Y50" s="373" t="str">
        <f t="shared" si="6"/>
        <v/>
      </c>
      <c r="Z50" s="374" t="str">
        <f t="shared" ref="Z50:Z54" si="46">+X50</f>
        <v/>
      </c>
      <c r="AA50" s="373" t="str">
        <f t="shared" si="4"/>
        <v/>
      </c>
      <c r="AB50" s="385" t="str">
        <f>IFERROR(IF(AND(Q49="Impacto",Q50="Impacto"),(AB49-(+AB49*T50)),IF(Q50="Impacto",(M49-(+M49*T50)),IF(Q50="Probabilidad",AB49,""))),"")</f>
        <v/>
      </c>
      <c r="AC50" s="375" t="str">
        <f t="shared" ref="AC50:AC51" si="47">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87"/>
      <c r="AE50" s="355"/>
      <c r="AF50" s="355"/>
      <c r="AG50" s="354"/>
      <c r="AH50" s="354"/>
      <c r="AI50" s="355"/>
      <c r="AJ50" s="355"/>
    </row>
    <row r="51" spans="1:68" ht="35.25" customHeight="1" x14ac:dyDescent="0.4">
      <c r="A51" s="377"/>
      <c r="B51" s="378"/>
      <c r="C51" s="378"/>
      <c r="D51" s="378"/>
      <c r="E51" s="379"/>
      <c r="F51" s="378"/>
      <c r="G51" s="380"/>
      <c r="H51" s="381"/>
      <c r="I51" s="382"/>
      <c r="J51" s="383"/>
      <c r="K51" s="382">
        <f ca="1">IF(NOT(ISERROR(MATCH(J51,_xlfn.ANCHORARRAY(E62),0))),I64&amp;"Por favor no seleccionar los criterios de impacto",J51)</f>
        <v>0</v>
      </c>
      <c r="L51" s="381"/>
      <c r="M51" s="382"/>
      <c r="N51" s="384"/>
      <c r="O51" s="368">
        <v>3</v>
      </c>
      <c r="P51" s="406"/>
      <c r="Q51" s="369" t="str">
        <f>IF(OR(R51="Preventivo",R51="Detectivo"),"Probabilidad",IF(R51="Correctivo","Impacto",""))</f>
        <v/>
      </c>
      <c r="R51" s="370"/>
      <c r="S51" s="370"/>
      <c r="T51" s="371" t="str">
        <f t="shared" si="45"/>
        <v/>
      </c>
      <c r="U51" s="370"/>
      <c r="V51" s="370"/>
      <c r="W51" s="370"/>
      <c r="X51" s="372" t="str">
        <f>IFERROR(IF(AND(Q50="Probabilidad",Q51="Probabilidad"),(Z50-(+Z50*T51)),IF(AND(Q50="Impacto",Q51="Probabilidad"),(Z49-(+Z49*T51)),IF(Q51="Impacto",Z50,""))),"")</f>
        <v/>
      </c>
      <c r="Y51" s="373" t="str">
        <f t="shared" si="6"/>
        <v/>
      </c>
      <c r="Z51" s="374" t="str">
        <f t="shared" si="46"/>
        <v/>
      </c>
      <c r="AA51" s="373" t="str">
        <f t="shared" si="4"/>
        <v/>
      </c>
      <c r="AB51" s="385" t="str">
        <f>IFERROR(IF(AND(Q50="Impacto",Q51="Impacto"),(AB50-(+AB50*T51)),IF(AND(Q50="Probabilidad",Q51="Impacto"),(AB49-(+AB49*T51)),IF(Q51="Probabilidad",AB50,""))),"")</f>
        <v/>
      </c>
      <c r="AC51" s="375" t="str">
        <f t="shared" si="47"/>
        <v/>
      </c>
      <c r="AD51" s="387"/>
      <c r="AE51" s="355"/>
      <c r="AF51" s="355"/>
      <c r="AG51" s="354"/>
      <c r="AH51" s="354"/>
      <c r="AI51" s="355"/>
      <c r="AJ51" s="355"/>
    </row>
    <row r="52" spans="1:68" ht="35.25" customHeight="1" x14ac:dyDescent="0.4">
      <c r="A52" s="377"/>
      <c r="B52" s="378"/>
      <c r="C52" s="378"/>
      <c r="D52" s="378"/>
      <c r="E52" s="379"/>
      <c r="F52" s="378"/>
      <c r="G52" s="380"/>
      <c r="H52" s="381"/>
      <c r="I52" s="382"/>
      <c r="J52" s="383"/>
      <c r="K52" s="382">
        <f ca="1">IF(NOT(ISERROR(MATCH(J52,_xlfn.ANCHORARRAY(E63),0))),I65&amp;"Por favor no seleccionar los criterios de impacto",J52)</f>
        <v>0</v>
      </c>
      <c r="L52" s="381"/>
      <c r="M52" s="382"/>
      <c r="N52" s="384"/>
      <c r="O52" s="368">
        <v>4</v>
      </c>
      <c r="P52" s="388"/>
      <c r="Q52" s="369" t="str">
        <f t="shared" ref="Q52:Q54" si="48">IF(OR(R52="Preventivo",R52="Detectivo"),"Probabilidad",IF(R52="Correctivo","Impacto",""))</f>
        <v/>
      </c>
      <c r="R52" s="370"/>
      <c r="S52" s="370"/>
      <c r="T52" s="371" t="str">
        <f t="shared" si="45"/>
        <v/>
      </c>
      <c r="U52" s="370"/>
      <c r="V52" s="370"/>
      <c r="W52" s="370"/>
      <c r="X52" s="372" t="str">
        <f t="shared" ref="X52:X54" si="49">IFERROR(IF(AND(Q51="Probabilidad",Q52="Probabilidad"),(Z51-(+Z51*T52)),IF(AND(Q51="Impacto",Q52="Probabilidad"),(Z50-(+Z50*T52)),IF(Q52="Impacto",Z51,""))),"")</f>
        <v/>
      </c>
      <c r="Y52" s="373" t="str">
        <f t="shared" si="6"/>
        <v/>
      </c>
      <c r="Z52" s="374" t="str">
        <f t="shared" si="46"/>
        <v/>
      </c>
      <c r="AA52" s="373" t="str">
        <f t="shared" si="4"/>
        <v/>
      </c>
      <c r="AB52" s="385" t="str">
        <f t="shared" ref="AB52:AB54" si="50">IFERROR(IF(AND(Q51="Impacto",Q52="Impacto"),(AB51-(+AB51*T52)),IF(AND(Q51="Probabilidad",Q52="Impacto"),(AB50-(+AB50*T52)),IF(Q52="Probabilidad",AB51,""))),"")</f>
        <v/>
      </c>
      <c r="AC52" s="375"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87"/>
      <c r="AE52" s="355"/>
      <c r="AF52" s="355"/>
      <c r="AG52" s="354"/>
      <c r="AH52" s="354"/>
      <c r="AI52" s="355"/>
      <c r="AJ52" s="355"/>
    </row>
    <row r="53" spans="1:68" ht="35.25" customHeight="1" x14ac:dyDescent="0.4">
      <c r="A53" s="377"/>
      <c r="B53" s="378"/>
      <c r="C53" s="378"/>
      <c r="D53" s="378"/>
      <c r="E53" s="379"/>
      <c r="F53" s="378"/>
      <c r="G53" s="380"/>
      <c r="H53" s="381"/>
      <c r="I53" s="382"/>
      <c r="J53" s="383"/>
      <c r="K53" s="382">
        <f ca="1">IF(NOT(ISERROR(MATCH(J53,_xlfn.ANCHORARRAY(E64),0))),I66&amp;"Por favor no seleccionar los criterios de impacto",J53)</f>
        <v>0</v>
      </c>
      <c r="L53" s="381"/>
      <c r="M53" s="382"/>
      <c r="N53" s="384"/>
      <c r="O53" s="368">
        <v>5</v>
      </c>
      <c r="P53" s="388"/>
      <c r="Q53" s="369" t="str">
        <f t="shared" si="48"/>
        <v/>
      </c>
      <c r="R53" s="370"/>
      <c r="S53" s="370"/>
      <c r="T53" s="371" t="str">
        <f t="shared" si="45"/>
        <v/>
      </c>
      <c r="U53" s="370"/>
      <c r="V53" s="370"/>
      <c r="W53" s="370"/>
      <c r="X53" s="372" t="str">
        <f t="shared" si="49"/>
        <v/>
      </c>
      <c r="Y53" s="373" t="str">
        <f t="shared" si="6"/>
        <v/>
      </c>
      <c r="Z53" s="374" t="str">
        <f t="shared" si="46"/>
        <v/>
      </c>
      <c r="AA53" s="373" t="str">
        <f t="shared" si="4"/>
        <v/>
      </c>
      <c r="AB53" s="385" t="str">
        <f t="shared" si="50"/>
        <v/>
      </c>
      <c r="AC53" s="375" t="str">
        <f t="shared" ref="AC53:AC54" si="5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87"/>
      <c r="AE53" s="355"/>
      <c r="AF53" s="355"/>
      <c r="AG53" s="354"/>
      <c r="AH53" s="354"/>
      <c r="AI53" s="355"/>
      <c r="AJ53" s="355"/>
    </row>
    <row r="54" spans="1:68" ht="35.25" customHeight="1" x14ac:dyDescent="0.4">
      <c r="A54" s="389"/>
      <c r="B54" s="390"/>
      <c r="C54" s="390"/>
      <c r="D54" s="390"/>
      <c r="E54" s="391"/>
      <c r="F54" s="390"/>
      <c r="G54" s="392"/>
      <c r="H54" s="393"/>
      <c r="I54" s="394"/>
      <c r="J54" s="395"/>
      <c r="K54" s="394">
        <f ca="1">IF(NOT(ISERROR(MATCH(J54,_xlfn.ANCHORARRAY(E65),0))),I67&amp;"Por favor no seleccionar los criterios de impacto",J54)</f>
        <v>0</v>
      </c>
      <c r="L54" s="393"/>
      <c r="M54" s="394"/>
      <c r="N54" s="396"/>
      <c r="O54" s="368">
        <v>6</v>
      </c>
      <c r="P54" s="388"/>
      <c r="Q54" s="369" t="str">
        <f t="shared" si="48"/>
        <v/>
      </c>
      <c r="R54" s="370"/>
      <c r="S54" s="370"/>
      <c r="T54" s="371" t="str">
        <f t="shared" si="45"/>
        <v/>
      </c>
      <c r="U54" s="370"/>
      <c r="V54" s="370"/>
      <c r="W54" s="370"/>
      <c r="X54" s="372" t="str">
        <f t="shared" si="49"/>
        <v/>
      </c>
      <c r="Y54" s="373" t="str">
        <f t="shared" si="6"/>
        <v/>
      </c>
      <c r="Z54" s="374" t="str">
        <f t="shared" si="46"/>
        <v/>
      </c>
      <c r="AA54" s="373" t="str">
        <f t="shared" si="4"/>
        <v/>
      </c>
      <c r="AB54" s="385" t="str">
        <f t="shared" si="50"/>
        <v/>
      </c>
      <c r="AC54" s="375" t="str">
        <f t="shared" si="51"/>
        <v/>
      </c>
      <c r="AD54" s="387"/>
      <c r="AE54" s="355"/>
      <c r="AF54" s="355"/>
      <c r="AG54" s="354"/>
      <c r="AH54" s="354"/>
      <c r="AI54" s="355"/>
      <c r="AJ54" s="355"/>
    </row>
    <row r="55" spans="1:68" ht="49.5" customHeight="1" x14ac:dyDescent="0.4">
      <c r="A55" s="4"/>
      <c r="B55" s="175" t="s">
        <v>131</v>
      </c>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7"/>
    </row>
    <row r="57" spans="1:68" x14ac:dyDescent="0.4">
      <c r="A57" s="2"/>
      <c r="B57" s="21" t="s">
        <v>143</v>
      </c>
      <c r="C57" s="2"/>
      <c r="D57" s="2"/>
      <c r="F57" s="2"/>
    </row>
  </sheetData>
  <dataConsolidate/>
  <mergeCells count="171">
    <mergeCell ref="F10:F11"/>
    <mergeCell ref="G10:G11"/>
    <mergeCell ref="H10:H11"/>
    <mergeCell ref="A10:A11"/>
    <mergeCell ref="B10:B11"/>
    <mergeCell ref="C10:C11"/>
    <mergeCell ref="D10:D11"/>
    <mergeCell ref="E10:E11"/>
    <mergeCell ref="N10:N11"/>
    <mergeCell ref="I10:I11"/>
    <mergeCell ref="J10:J11"/>
    <mergeCell ref="K10:K11"/>
    <mergeCell ref="L10:L11"/>
    <mergeCell ref="M10:M11"/>
    <mergeCell ref="D12:D14"/>
    <mergeCell ref="E12:E14"/>
    <mergeCell ref="K12:K14"/>
    <mergeCell ref="L12:L14"/>
    <mergeCell ref="M12:M14"/>
    <mergeCell ref="N12:N14"/>
    <mergeCell ref="F12:F14"/>
    <mergeCell ref="G12:G14"/>
    <mergeCell ref="H12:H14"/>
    <mergeCell ref="Z8:Z9"/>
    <mergeCell ref="G8:G9"/>
    <mergeCell ref="H8:H9"/>
    <mergeCell ref="I8:I9"/>
    <mergeCell ref="L8:L9"/>
    <mergeCell ref="M8:M9"/>
    <mergeCell ref="B8:B9"/>
    <mergeCell ref="N8:N9"/>
    <mergeCell ref="J8:J9"/>
    <mergeCell ref="K8:K9"/>
    <mergeCell ref="Q8:Q9"/>
    <mergeCell ref="R8:W8"/>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O4:Q4"/>
    <mergeCell ref="AA8:AA9"/>
    <mergeCell ref="Y8:Y9"/>
    <mergeCell ref="L16:L18"/>
    <mergeCell ref="M16:M18"/>
    <mergeCell ref="N16:N18"/>
    <mergeCell ref="I12:I14"/>
    <mergeCell ref="J12:J14"/>
    <mergeCell ref="A12:A14"/>
    <mergeCell ref="B12:B14"/>
    <mergeCell ref="C12:C14"/>
    <mergeCell ref="M19:M24"/>
    <mergeCell ref="N19:N24"/>
    <mergeCell ref="M25:M30"/>
    <mergeCell ref="N25:N30"/>
    <mergeCell ref="J31:J36"/>
    <mergeCell ref="K31:K36"/>
    <mergeCell ref="L31:L36"/>
    <mergeCell ref="A19:A24"/>
    <mergeCell ref="B19:B24"/>
    <mergeCell ref="C19:C24"/>
    <mergeCell ref="A25:A30"/>
    <mergeCell ref="B25:B30"/>
    <mergeCell ref="C25:C30"/>
    <mergeCell ref="D25:D30"/>
    <mergeCell ref="E25:E30"/>
    <mergeCell ref="F25:F30"/>
    <mergeCell ref="D19:D24"/>
    <mergeCell ref="E19:E24"/>
    <mergeCell ref="J25:J30"/>
    <mergeCell ref="K25:K30"/>
    <mergeCell ref="L25:L30"/>
    <mergeCell ref="F19:F24"/>
    <mergeCell ref="G19:G24"/>
    <mergeCell ref="H19:H24"/>
    <mergeCell ref="I19:I24"/>
    <mergeCell ref="J19:J24"/>
    <mergeCell ref="G25:G30"/>
    <mergeCell ref="H25:H30"/>
    <mergeCell ref="I25:I30"/>
    <mergeCell ref="K19:K24"/>
    <mergeCell ref="L19:L24"/>
    <mergeCell ref="A37:A42"/>
    <mergeCell ref="B37:B42"/>
    <mergeCell ref="C37:C42"/>
    <mergeCell ref="D37:D42"/>
    <mergeCell ref="E37:E42"/>
    <mergeCell ref="A31:A36"/>
    <mergeCell ref="B31:B36"/>
    <mergeCell ref="C31:C36"/>
    <mergeCell ref="D31:D36"/>
    <mergeCell ref="E31:E36"/>
    <mergeCell ref="E43:E48"/>
    <mergeCell ref="F43:F48"/>
    <mergeCell ref="G43:G48"/>
    <mergeCell ref="H43:H48"/>
    <mergeCell ref="I43:I48"/>
    <mergeCell ref="M31:M36"/>
    <mergeCell ref="N31:N36"/>
    <mergeCell ref="F37:F42"/>
    <mergeCell ref="G37:G42"/>
    <mergeCell ref="H37:H42"/>
    <mergeCell ref="I37:I42"/>
    <mergeCell ref="J37:J42"/>
    <mergeCell ref="F31:F36"/>
    <mergeCell ref="G31:G36"/>
    <mergeCell ref="H31:H36"/>
    <mergeCell ref="I31:I36"/>
    <mergeCell ref="K37:K42"/>
    <mergeCell ref="L37:L42"/>
    <mergeCell ref="M37:M42"/>
    <mergeCell ref="N37:N42"/>
    <mergeCell ref="B55:AJ55"/>
    <mergeCell ref="M43:M48"/>
    <mergeCell ref="N43:N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J43:J48"/>
    <mergeCell ref="K43:K48"/>
    <mergeCell ref="L43:L48"/>
    <mergeCell ref="A43:A48"/>
    <mergeCell ref="B43:B48"/>
    <mergeCell ref="C43:C48"/>
    <mergeCell ref="D43:D48"/>
    <mergeCell ref="C4:M4"/>
    <mergeCell ref="C5:Q5"/>
    <mergeCell ref="A1:AJ2"/>
    <mergeCell ref="A7:G7"/>
    <mergeCell ref="H7:N7"/>
    <mergeCell ref="O7:W7"/>
    <mergeCell ref="X7:AD7"/>
    <mergeCell ref="AE7:AJ7"/>
    <mergeCell ref="A16:A18"/>
    <mergeCell ref="B16:B18"/>
    <mergeCell ref="C16:C18"/>
    <mergeCell ref="D16:D18"/>
    <mergeCell ref="E16:E18"/>
    <mergeCell ref="F16:F18"/>
    <mergeCell ref="G16:G18"/>
    <mergeCell ref="H16:H18"/>
    <mergeCell ref="I16:I18"/>
    <mergeCell ref="J16:J18"/>
    <mergeCell ref="K16:K18"/>
  </mergeCells>
  <conditionalFormatting sqref="H12 Y10:Y11 Y13:Y14 Y16:Y18">
    <cfRule type="cellIs" dxfId="201" priority="332" operator="equal">
      <formula>"Muy Alta"</formula>
    </cfRule>
    <cfRule type="cellIs" dxfId="200" priority="333" operator="equal">
      <formula>"Alta"</formula>
    </cfRule>
    <cfRule type="cellIs" dxfId="199" priority="334" operator="equal">
      <formula>"Media"</formula>
    </cfRule>
    <cfRule type="cellIs" dxfId="198" priority="335" operator="equal">
      <formula>"Baja"</formula>
    </cfRule>
    <cfRule type="cellIs" dxfId="197" priority="336" operator="equal">
      <formula>"Muy Baja"</formula>
    </cfRule>
  </conditionalFormatting>
  <conditionalFormatting sqref="L10 L12 L15:L16 L19 L25 L31 L37 L43 L49 AA10:AA11 AA13:AA14 AA16:AA18">
    <cfRule type="cellIs" dxfId="196" priority="327" operator="equal">
      <formula>"Catastrófico"</formula>
    </cfRule>
    <cfRule type="cellIs" dxfId="195" priority="328" operator="equal">
      <formula>"Mayor"</formula>
    </cfRule>
    <cfRule type="cellIs" dxfId="194" priority="329" operator="equal">
      <formula>"Moderado"</formula>
    </cfRule>
    <cfRule type="cellIs" dxfId="193" priority="330" operator="equal">
      <formula>"Menor"</formula>
    </cfRule>
    <cfRule type="cellIs" dxfId="192" priority="331" operator="equal">
      <formula>"Leve"</formula>
    </cfRule>
  </conditionalFormatting>
  <conditionalFormatting sqref="N10 AC16:AC18 AC10:AC14">
    <cfRule type="cellIs" dxfId="191" priority="323" operator="equal">
      <formula>"Extremo"</formula>
    </cfRule>
    <cfRule type="cellIs" dxfId="190" priority="324" operator="equal">
      <formula>"Alto"</formula>
    </cfRule>
    <cfRule type="cellIs" dxfId="189" priority="325" operator="equal">
      <formula>"Moderado"</formula>
    </cfRule>
    <cfRule type="cellIs" dxfId="188" priority="326" operator="equal">
      <formula>"Bajo"</formula>
    </cfRule>
  </conditionalFormatting>
  <conditionalFormatting sqref="H43">
    <cfRule type="cellIs" dxfId="187" priority="66" operator="equal">
      <formula>"Muy Alta"</formula>
    </cfRule>
    <cfRule type="cellIs" dxfId="186" priority="67" operator="equal">
      <formula>"Alta"</formula>
    </cfRule>
    <cfRule type="cellIs" dxfId="185" priority="68" operator="equal">
      <formula>"Media"</formula>
    </cfRule>
    <cfRule type="cellIs" dxfId="184" priority="69" operator="equal">
      <formula>"Baja"</formula>
    </cfRule>
    <cfRule type="cellIs" dxfId="183" priority="70" operator="equal">
      <formula>"Muy Baja"</formula>
    </cfRule>
  </conditionalFormatting>
  <conditionalFormatting sqref="N12">
    <cfRule type="cellIs" dxfId="182" priority="253" operator="equal">
      <formula>"Extremo"</formula>
    </cfRule>
    <cfRule type="cellIs" dxfId="181" priority="254" operator="equal">
      <formula>"Alto"</formula>
    </cfRule>
    <cfRule type="cellIs" dxfId="180" priority="255" operator="equal">
      <formula>"Moderado"</formula>
    </cfRule>
    <cfRule type="cellIs" dxfId="179" priority="256" operator="equal">
      <formula>"Bajo"</formula>
    </cfRule>
  </conditionalFormatting>
  <conditionalFormatting sqref="H15">
    <cfRule type="cellIs" dxfId="178" priority="234" operator="equal">
      <formula>"Muy Alta"</formula>
    </cfRule>
    <cfRule type="cellIs" dxfId="177" priority="235" operator="equal">
      <formula>"Alta"</formula>
    </cfRule>
    <cfRule type="cellIs" dxfId="176" priority="236" operator="equal">
      <formula>"Media"</formula>
    </cfRule>
    <cfRule type="cellIs" dxfId="175" priority="237" operator="equal">
      <formula>"Baja"</formula>
    </cfRule>
    <cfRule type="cellIs" dxfId="174" priority="238" operator="equal">
      <formula>"Muy Baja"</formula>
    </cfRule>
  </conditionalFormatting>
  <conditionalFormatting sqref="N15">
    <cfRule type="cellIs" dxfId="173" priority="225" operator="equal">
      <formula>"Extremo"</formula>
    </cfRule>
    <cfRule type="cellIs" dxfId="172" priority="226" operator="equal">
      <formula>"Alto"</formula>
    </cfRule>
    <cfRule type="cellIs" dxfId="171" priority="227" operator="equal">
      <formula>"Moderado"</formula>
    </cfRule>
    <cfRule type="cellIs" dxfId="170" priority="228" operator="equal">
      <formula>"Bajo"</formula>
    </cfRule>
  </conditionalFormatting>
  <conditionalFormatting sqref="Y15">
    <cfRule type="cellIs" dxfId="169" priority="220" operator="equal">
      <formula>"Muy Alta"</formula>
    </cfRule>
    <cfRule type="cellIs" dxfId="168" priority="221" operator="equal">
      <formula>"Alta"</formula>
    </cfRule>
    <cfRule type="cellIs" dxfId="167" priority="222" operator="equal">
      <formula>"Media"</formula>
    </cfRule>
    <cfRule type="cellIs" dxfId="166" priority="223" operator="equal">
      <formula>"Baja"</formula>
    </cfRule>
    <cfRule type="cellIs" dxfId="165" priority="224" operator="equal">
      <formula>"Muy Baja"</formula>
    </cfRule>
  </conditionalFormatting>
  <conditionalFormatting sqref="AA15">
    <cfRule type="cellIs" dxfId="164" priority="215" operator="equal">
      <formula>"Catastrófico"</formula>
    </cfRule>
    <cfRule type="cellIs" dxfId="163" priority="216" operator="equal">
      <formula>"Mayor"</formula>
    </cfRule>
    <cfRule type="cellIs" dxfId="162" priority="217" operator="equal">
      <formula>"Moderado"</formula>
    </cfRule>
    <cfRule type="cellIs" dxfId="161" priority="218" operator="equal">
      <formula>"Menor"</formula>
    </cfRule>
    <cfRule type="cellIs" dxfId="160" priority="219" operator="equal">
      <formula>"Leve"</formula>
    </cfRule>
  </conditionalFormatting>
  <conditionalFormatting sqref="AC15">
    <cfRule type="cellIs" dxfId="159" priority="211" operator="equal">
      <formula>"Extremo"</formula>
    </cfRule>
    <cfRule type="cellIs" dxfId="158" priority="212" operator="equal">
      <formula>"Alto"</formula>
    </cfRule>
    <cfRule type="cellIs" dxfId="157" priority="213" operator="equal">
      <formula>"Moderado"</formula>
    </cfRule>
    <cfRule type="cellIs" dxfId="156" priority="214" operator="equal">
      <formula>"Bajo"</formula>
    </cfRule>
  </conditionalFormatting>
  <conditionalFormatting sqref="H16">
    <cfRule type="cellIs" dxfId="155" priority="206" operator="equal">
      <formula>"Muy Alta"</formula>
    </cfRule>
    <cfRule type="cellIs" dxfId="154" priority="207" operator="equal">
      <formula>"Alta"</formula>
    </cfRule>
    <cfRule type="cellIs" dxfId="153" priority="208" operator="equal">
      <formula>"Media"</formula>
    </cfRule>
    <cfRule type="cellIs" dxfId="152" priority="209" operator="equal">
      <formula>"Baja"</formula>
    </cfRule>
    <cfRule type="cellIs" dxfId="151" priority="210" operator="equal">
      <formula>"Muy Baja"</formula>
    </cfRule>
  </conditionalFormatting>
  <conditionalFormatting sqref="N16">
    <cfRule type="cellIs" dxfId="150" priority="197" operator="equal">
      <formula>"Extremo"</formula>
    </cfRule>
    <cfRule type="cellIs" dxfId="149" priority="198" operator="equal">
      <formula>"Alto"</formula>
    </cfRule>
    <cfRule type="cellIs" dxfId="148" priority="199" operator="equal">
      <formula>"Moderado"</formula>
    </cfRule>
    <cfRule type="cellIs" dxfId="147" priority="200" operator="equal">
      <formula>"Bajo"</formula>
    </cfRule>
  </conditionalFormatting>
  <conditionalFormatting sqref="H19">
    <cfRule type="cellIs" dxfId="146" priority="178" operator="equal">
      <formula>"Muy Alta"</formula>
    </cfRule>
    <cfRule type="cellIs" dxfId="145" priority="179" operator="equal">
      <formula>"Alta"</formula>
    </cfRule>
    <cfRule type="cellIs" dxfId="144" priority="180" operator="equal">
      <formula>"Media"</formula>
    </cfRule>
    <cfRule type="cellIs" dxfId="143" priority="181" operator="equal">
      <formula>"Baja"</formula>
    </cfRule>
    <cfRule type="cellIs" dxfId="142" priority="182" operator="equal">
      <formula>"Muy Baja"</formula>
    </cfRule>
  </conditionalFormatting>
  <conditionalFormatting sqref="N19">
    <cfRule type="cellIs" dxfId="141" priority="169" operator="equal">
      <formula>"Extremo"</formula>
    </cfRule>
    <cfRule type="cellIs" dxfId="140" priority="170" operator="equal">
      <formula>"Alto"</formula>
    </cfRule>
    <cfRule type="cellIs" dxfId="139" priority="171" operator="equal">
      <formula>"Moderado"</formula>
    </cfRule>
    <cfRule type="cellIs" dxfId="138" priority="172" operator="equal">
      <formula>"Bajo"</formula>
    </cfRule>
  </conditionalFormatting>
  <conditionalFormatting sqref="Y19:Y24">
    <cfRule type="cellIs" dxfId="137" priority="164" operator="equal">
      <formula>"Muy Alta"</formula>
    </cfRule>
    <cfRule type="cellIs" dxfId="136" priority="165" operator="equal">
      <formula>"Alta"</formula>
    </cfRule>
    <cfRule type="cellIs" dxfId="135" priority="166" operator="equal">
      <formula>"Media"</formula>
    </cfRule>
    <cfRule type="cellIs" dxfId="134" priority="167" operator="equal">
      <formula>"Baja"</formula>
    </cfRule>
    <cfRule type="cellIs" dxfId="133" priority="168" operator="equal">
      <formula>"Muy Baja"</formula>
    </cfRule>
  </conditionalFormatting>
  <conditionalFormatting sqref="AA19:AA24">
    <cfRule type="cellIs" dxfId="132" priority="159" operator="equal">
      <formula>"Catastrófico"</formula>
    </cfRule>
    <cfRule type="cellIs" dxfId="131" priority="160" operator="equal">
      <formula>"Mayor"</formula>
    </cfRule>
    <cfRule type="cellIs" dxfId="130" priority="161" operator="equal">
      <formula>"Moderado"</formula>
    </cfRule>
    <cfRule type="cellIs" dxfId="129" priority="162" operator="equal">
      <formula>"Menor"</formula>
    </cfRule>
    <cfRule type="cellIs" dxfId="128" priority="163" operator="equal">
      <formula>"Leve"</formula>
    </cfRule>
  </conditionalFormatting>
  <conditionalFormatting sqref="AC19:AC24">
    <cfRule type="cellIs" dxfId="127" priority="155" operator="equal">
      <formula>"Extremo"</formula>
    </cfRule>
    <cfRule type="cellIs" dxfId="126" priority="156" operator="equal">
      <formula>"Alto"</formula>
    </cfRule>
    <cfRule type="cellIs" dxfId="125" priority="157" operator="equal">
      <formula>"Moderado"</formula>
    </cfRule>
    <cfRule type="cellIs" dxfId="124" priority="158" operator="equal">
      <formula>"Bajo"</formula>
    </cfRule>
  </conditionalFormatting>
  <conditionalFormatting sqref="H25">
    <cfRule type="cellIs" dxfId="123" priority="150" operator="equal">
      <formula>"Muy Alta"</formula>
    </cfRule>
    <cfRule type="cellIs" dxfId="122" priority="151" operator="equal">
      <formula>"Alta"</formula>
    </cfRule>
    <cfRule type="cellIs" dxfId="121" priority="152" operator="equal">
      <formula>"Media"</formula>
    </cfRule>
    <cfRule type="cellIs" dxfId="120" priority="153" operator="equal">
      <formula>"Baja"</formula>
    </cfRule>
    <cfRule type="cellIs" dxfId="119" priority="154" operator="equal">
      <formula>"Muy Baja"</formula>
    </cfRule>
  </conditionalFormatting>
  <conditionalFormatting sqref="N25">
    <cfRule type="cellIs" dxfId="118" priority="141" operator="equal">
      <formula>"Extremo"</formula>
    </cfRule>
    <cfRule type="cellIs" dxfId="117" priority="142" operator="equal">
      <formula>"Alto"</formula>
    </cfRule>
    <cfRule type="cellIs" dxfId="116" priority="143" operator="equal">
      <formula>"Moderado"</formula>
    </cfRule>
    <cfRule type="cellIs" dxfId="115" priority="144" operator="equal">
      <formula>"Bajo"</formula>
    </cfRule>
  </conditionalFormatting>
  <conditionalFormatting sqref="Y25:Y30">
    <cfRule type="cellIs" dxfId="114" priority="136" operator="equal">
      <formula>"Muy Alta"</formula>
    </cfRule>
    <cfRule type="cellIs" dxfId="113" priority="137" operator="equal">
      <formula>"Alta"</formula>
    </cfRule>
    <cfRule type="cellIs" dxfId="112" priority="138" operator="equal">
      <formula>"Media"</formula>
    </cfRule>
    <cfRule type="cellIs" dxfId="111" priority="139" operator="equal">
      <formula>"Baja"</formula>
    </cfRule>
    <cfRule type="cellIs" dxfId="110" priority="140" operator="equal">
      <formula>"Muy Baja"</formula>
    </cfRule>
  </conditionalFormatting>
  <conditionalFormatting sqref="AA25:AA30">
    <cfRule type="cellIs" dxfId="109" priority="131" operator="equal">
      <formula>"Catastrófico"</formula>
    </cfRule>
    <cfRule type="cellIs" dxfId="108" priority="132" operator="equal">
      <formula>"Mayor"</formula>
    </cfRule>
    <cfRule type="cellIs" dxfId="107" priority="133" operator="equal">
      <formula>"Moderado"</formula>
    </cfRule>
    <cfRule type="cellIs" dxfId="106" priority="134" operator="equal">
      <formula>"Menor"</formula>
    </cfRule>
    <cfRule type="cellIs" dxfId="105" priority="135" operator="equal">
      <formula>"Leve"</formula>
    </cfRule>
  </conditionalFormatting>
  <conditionalFormatting sqref="AC25:AC30">
    <cfRule type="cellIs" dxfId="104" priority="127" operator="equal">
      <formula>"Extremo"</formula>
    </cfRule>
    <cfRule type="cellIs" dxfId="103" priority="128" operator="equal">
      <formula>"Alto"</formula>
    </cfRule>
    <cfRule type="cellIs" dxfId="102" priority="129" operator="equal">
      <formula>"Moderado"</formula>
    </cfRule>
    <cfRule type="cellIs" dxfId="101" priority="130" operator="equal">
      <formula>"Bajo"</formula>
    </cfRule>
  </conditionalFormatting>
  <conditionalFormatting sqref="H31">
    <cfRule type="cellIs" dxfId="100" priority="122" operator="equal">
      <formula>"Muy Alta"</formula>
    </cfRule>
    <cfRule type="cellIs" dxfId="99" priority="123" operator="equal">
      <formula>"Alta"</formula>
    </cfRule>
    <cfRule type="cellIs" dxfId="98" priority="124" operator="equal">
      <formula>"Media"</formula>
    </cfRule>
    <cfRule type="cellIs" dxfId="97" priority="125" operator="equal">
      <formula>"Baja"</formula>
    </cfRule>
    <cfRule type="cellIs" dxfId="96" priority="126" operator="equal">
      <formula>"Muy Baja"</formula>
    </cfRule>
  </conditionalFormatting>
  <conditionalFormatting sqref="N31">
    <cfRule type="cellIs" dxfId="95" priority="113" operator="equal">
      <formula>"Extremo"</formula>
    </cfRule>
    <cfRule type="cellIs" dxfId="94" priority="114" operator="equal">
      <formula>"Alto"</formula>
    </cfRule>
    <cfRule type="cellIs" dxfId="93" priority="115" operator="equal">
      <formula>"Moderado"</formula>
    </cfRule>
    <cfRule type="cellIs" dxfId="92" priority="116" operator="equal">
      <formula>"Bajo"</formula>
    </cfRule>
  </conditionalFormatting>
  <conditionalFormatting sqref="Y31:Y36">
    <cfRule type="cellIs" dxfId="91" priority="108" operator="equal">
      <formula>"Muy Alta"</formula>
    </cfRule>
    <cfRule type="cellIs" dxfId="90" priority="109" operator="equal">
      <formula>"Alta"</formula>
    </cfRule>
    <cfRule type="cellIs" dxfId="89" priority="110" operator="equal">
      <formula>"Media"</formula>
    </cfRule>
    <cfRule type="cellIs" dxfId="88" priority="111" operator="equal">
      <formula>"Baja"</formula>
    </cfRule>
    <cfRule type="cellIs" dxfId="87" priority="112" operator="equal">
      <formula>"Muy Baja"</formula>
    </cfRule>
  </conditionalFormatting>
  <conditionalFormatting sqref="AA31:AA36">
    <cfRule type="cellIs" dxfId="86" priority="103" operator="equal">
      <formula>"Catastrófico"</formula>
    </cfRule>
    <cfRule type="cellIs" dxfId="85" priority="104" operator="equal">
      <formula>"Mayor"</formula>
    </cfRule>
    <cfRule type="cellIs" dxfId="84" priority="105" operator="equal">
      <formula>"Moderado"</formula>
    </cfRule>
    <cfRule type="cellIs" dxfId="83" priority="106" operator="equal">
      <formula>"Menor"</formula>
    </cfRule>
    <cfRule type="cellIs" dxfId="82" priority="107" operator="equal">
      <formula>"Leve"</formula>
    </cfRule>
  </conditionalFormatting>
  <conditionalFormatting sqref="AC31:AC36">
    <cfRule type="cellIs" dxfId="81" priority="99" operator="equal">
      <formula>"Extremo"</formula>
    </cfRule>
    <cfRule type="cellIs" dxfId="80" priority="100" operator="equal">
      <formula>"Alto"</formula>
    </cfRule>
    <cfRule type="cellIs" dxfId="79" priority="101" operator="equal">
      <formula>"Moderado"</formula>
    </cfRule>
    <cfRule type="cellIs" dxfId="78" priority="102" operator="equal">
      <formula>"Bajo"</formula>
    </cfRule>
  </conditionalFormatting>
  <conditionalFormatting sqref="H37">
    <cfRule type="cellIs" dxfId="77" priority="94" operator="equal">
      <formula>"Muy Alta"</formula>
    </cfRule>
    <cfRule type="cellIs" dxfId="76" priority="95" operator="equal">
      <formula>"Alta"</formula>
    </cfRule>
    <cfRule type="cellIs" dxfId="75" priority="96" operator="equal">
      <formula>"Media"</formula>
    </cfRule>
    <cfRule type="cellIs" dxfId="74" priority="97" operator="equal">
      <formula>"Baja"</formula>
    </cfRule>
    <cfRule type="cellIs" dxfId="73" priority="98" operator="equal">
      <formula>"Muy Baja"</formula>
    </cfRule>
  </conditionalFormatting>
  <conditionalFormatting sqref="N37">
    <cfRule type="cellIs" dxfId="72" priority="85" operator="equal">
      <formula>"Extremo"</formula>
    </cfRule>
    <cfRule type="cellIs" dxfId="71" priority="86" operator="equal">
      <formula>"Alto"</formula>
    </cfRule>
    <cfRule type="cellIs" dxfId="70" priority="87" operator="equal">
      <formula>"Moderado"</formula>
    </cfRule>
    <cfRule type="cellIs" dxfId="69" priority="88" operator="equal">
      <formula>"Bajo"</formula>
    </cfRule>
  </conditionalFormatting>
  <conditionalFormatting sqref="Y37:Y42">
    <cfRule type="cellIs" dxfId="68" priority="80" operator="equal">
      <formula>"Muy Alta"</formula>
    </cfRule>
    <cfRule type="cellIs" dxfId="67" priority="81" operator="equal">
      <formula>"Alta"</formula>
    </cfRule>
    <cfRule type="cellIs" dxfId="66" priority="82" operator="equal">
      <formula>"Media"</formula>
    </cfRule>
    <cfRule type="cellIs" dxfId="65" priority="83" operator="equal">
      <formula>"Baja"</formula>
    </cfRule>
    <cfRule type="cellIs" dxfId="64" priority="84" operator="equal">
      <formula>"Muy Baja"</formula>
    </cfRule>
  </conditionalFormatting>
  <conditionalFormatting sqref="AA37:AA42">
    <cfRule type="cellIs" dxfId="63" priority="75" operator="equal">
      <formula>"Catastrófico"</formula>
    </cfRule>
    <cfRule type="cellIs" dxfId="62" priority="76" operator="equal">
      <formula>"Mayor"</formula>
    </cfRule>
    <cfRule type="cellIs" dxfId="61" priority="77" operator="equal">
      <formula>"Moderado"</formula>
    </cfRule>
    <cfRule type="cellIs" dxfId="60" priority="78" operator="equal">
      <formula>"Menor"</formula>
    </cfRule>
    <cfRule type="cellIs" dxfId="59" priority="79" operator="equal">
      <formula>"Leve"</formula>
    </cfRule>
  </conditionalFormatting>
  <conditionalFormatting sqref="AC37:AC42">
    <cfRule type="cellIs" dxfId="58" priority="71" operator="equal">
      <formula>"Extremo"</formula>
    </cfRule>
    <cfRule type="cellIs" dxfId="57" priority="72" operator="equal">
      <formula>"Alto"</formula>
    </cfRule>
    <cfRule type="cellIs" dxfId="56" priority="73" operator="equal">
      <formula>"Moderado"</formula>
    </cfRule>
    <cfRule type="cellIs" dxfId="55" priority="74" operator="equal">
      <formula>"Bajo"</formula>
    </cfRule>
  </conditionalFormatting>
  <conditionalFormatting sqref="N43">
    <cfRule type="cellIs" dxfId="54" priority="57" operator="equal">
      <formula>"Extremo"</formula>
    </cfRule>
    <cfRule type="cellIs" dxfId="53" priority="58" operator="equal">
      <formula>"Alto"</formula>
    </cfRule>
    <cfRule type="cellIs" dxfId="52" priority="59" operator="equal">
      <formula>"Moderado"</formula>
    </cfRule>
    <cfRule type="cellIs" dxfId="51" priority="60" operator="equal">
      <formula>"Bajo"</formula>
    </cfRule>
  </conditionalFormatting>
  <conditionalFormatting sqref="Y43:Y48">
    <cfRule type="cellIs" dxfId="50" priority="52" operator="equal">
      <formula>"Muy Alta"</formula>
    </cfRule>
    <cfRule type="cellIs" dxfId="49" priority="53" operator="equal">
      <formula>"Alta"</formula>
    </cfRule>
    <cfRule type="cellIs" dxfId="48" priority="54" operator="equal">
      <formula>"Media"</formula>
    </cfRule>
    <cfRule type="cellIs" dxfId="47" priority="55" operator="equal">
      <formula>"Baja"</formula>
    </cfRule>
    <cfRule type="cellIs" dxfId="46" priority="56" operator="equal">
      <formula>"Muy Baja"</formula>
    </cfRule>
  </conditionalFormatting>
  <conditionalFormatting sqref="AA43:AA48">
    <cfRule type="cellIs" dxfId="45" priority="47" operator="equal">
      <formula>"Catastrófico"</formula>
    </cfRule>
    <cfRule type="cellIs" dxfId="44" priority="48" operator="equal">
      <formula>"Mayor"</formula>
    </cfRule>
    <cfRule type="cellIs" dxfId="43" priority="49" operator="equal">
      <formula>"Moderado"</formula>
    </cfRule>
    <cfRule type="cellIs" dxfId="42" priority="50" operator="equal">
      <formula>"Menor"</formula>
    </cfRule>
    <cfRule type="cellIs" dxfId="41" priority="51" operator="equal">
      <formula>"Leve"</formula>
    </cfRule>
  </conditionalFormatting>
  <conditionalFormatting sqref="AC43:AC48">
    <cfRule type="cellIs" dxfId="40" priority="43" operator="equal">
      <formula>"Extremo"</formula>
    </cfRule>
    <cfRule type="cellIs" dxfId="39" priority="44" operator="equal">
      <formula>"Alto"</formula>
    </cfRule>
    <cfRule type="cellIs" dxfId="38" priority="45" operator="equal">
      <formula>"Moderado"</formula>
    </cfRule>
    <cfRule type="cellIs" dxfId="37" priority="46" operator="equal">
      <formula>"Bajo"</formula>
    </cfRule>
  </conditionalFormatting>
  <conditionalFormatting sqref="H49">
    <cfRule type="cellIs" dxfId="36" priority="38" operator="equal">
      <formula>"Muy Alta"</formula>
    </cfRule>
    <cfRule type="cellIs" dxfId="35" priority="39" operator="equal">
      <formula>"Alta"</formula>
    </cfRule>
    <cfRule type="cellIs" dxfId="34" priority="40" operator="equal">
      <formula>"Media"</formula>
    </cfRule>
    <cfRule type="cellIs" dxfId="33" priority="41" operator="equal">
      <formula>"Baja"</formula>
    </cfRule>
    <cfRule type="cellIs" dxfId="32" priority="42" operator="equal">
      <formula>"Muy Baja"</formula>
    </cfRule>
  </conditionalFormatting>
  <conditionalFormatting sqref="N49">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Y49:Y54">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AA49:AA54">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AC49:AC54">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K10:K54">
    <cfRule type="containsText" dxfId="13" priority="14" operator="containsText" text="❌">
      <formula>NOT(ISERROR(SEARCH("❌",K10)))</formula>
    </cfRule>
  </conditionalFormatting>
  <conditionalFormatting sqref="H10">
    <cfRule type="cellIs" dxfId="12" priority="9" operator="equal">
      <formula>"Muy Alta"</formula>
    </cfRule>
    <cfRule type="cellIs" dxfId="11" priority="10" operator="equal">
      <formula>"Alta"</formula>
    </cfRule>
    <cfRule type="cellIs" dxfId="10" priority="11" operator="equal">
      <formula>"Media"</formula>
    </cfRule>
    <cfRule type="cellIs" dxfId="9" priority="12" operator="equal">
      <formula>"Baja"</formula>
    </cfRule>
    <cfRule type="cellIs" dxfId="8" priority="13" operator="equal">
      <formula>"Muy Baja"</formula>
    </cfRule>
  </conditionalFormatting>
  <conditionalFormatting sqref="Y12">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AA12">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AJ52:AJ53 AJ19:AJ20 AJ22:AJ23 AJ25:AJ26 AJ28:AJ29 AJ31:AJ32 AJ34:AJ35 AJ37:AJ38 AJ40:AJ41 AJ43:AJ44 AJ46:AJ47 AJ49:AJ50 AJ10 AJ12:AJ17</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 AE17:AE54 AE12:AE15</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 AF12:AF54</xm:sqref>
        </x14:dataValidation>
        <x14:dataValidation type="custom" allowBlank="1" showInputMessage="1" showErrorMessage="1" error="Recuerde que las acciones se generan bajo la medida de mitigar el riesgo">
          <x14:formula1>
            <xm:f>IF(OR(AD17='Opciones Tratamiento'!$B$2,AD17='Opciones Tratamiento'!$B$3,AD17='Opciones Tratamiento'!$B$4),ISBLANK(AD17),ISTEXT(AD17))</xm:f>
          </x14:formula1>
          <xm:sqref>AH17:AH54</xm:sqref>
        </x14:dataValidation>
        <x14:dataValidation type="custom" allowBlank="1" showInputMessage="1" showErrorMessage="1" error="Recuerde que las acciones se generan bajo la medida de mitigar el riesgo">
          <x14:formula1>
            <xm:f>IF(OR(AD17='Opciones Tratamiento'!$B$2,AD17='Opciones Tratamiento'!$B$3,AD17='Opciones Tratamiento'!$B$4),ISBLANK(AD17),ISTEXT(AD17))</xm:f>
          </x14:formula1>
          <xm:sqref>AI17:AI54</xm:sqref>
        </x14:dataValidation>
        <x14:dataValidation type="list" allowBlank="1" showInputMessage="1" showErrorMessage="1">
          <x14:formula1>
            <xm:f>'Tabla Valoración controles'!$D$4:$D$6</xm:f>
          </x14:formula1>
          <xm:sqref>R10:R54</xm:sqref>
        </x14:dataValidation>
        <x14:dataValidation type="list" allowBlank="1" showInputMessage="1" showErrorMessage="1">
          <x14:formula1>
            <xm:f>'Tabla Valoración controles'!$D$7:$D$8</xm:f>
          </x14:formula1>
          <xm:sqref>S10:S54</xm:sqref>
        </x14:dataValidation>
        <x14:dataValidation type="list" allowBlank="1" showInputMessage="1" showErrorMessage="1">
          <x14:formula1>
            <xm:f>'Tabla Valoración controles'!$D$9:$D$10</xm:f>
          </x14:formula1>
          <xm:sqref>U10:U54</xm:sqref>
        </x14:dataValidation>
        <x14:dataValidation type="list" allowBlank="1" showInputMessage="1" showErrorMessage="1">
          <x14:formula1>
            <xm:f>'Tabla Valoración controles'!$D$11:$D$12</xm:f>
          </x14:formula1>
          <xm:sqref>V10:V54</xm:sqref>
        </x14:dataValidation>
        <x14:dataValidation type="list" allowBlank="1" showInputMessage="1" showErrorMessage="1">
          <x14:formula1>
            <xm:f>'Tabla Valoración controles'!$D$13:$D$14</xm:f>
          </x14:formula1>
          <xm:sqref>W10:W54</xm:sqref>
        </x14:dataValidation>
        <x14:dataValidation type="list" allowBlank="1" showInputMessage="1" showErrorMessage="1">
          <x14:formula1>
            <xm:f>'Opciones Tratamiento'!$B$13:$B$19</xm:f>
          </x14:formula1>
          <xm:sqref>F10:F54</xm:sqref>
        </x14:dataValidation>
        <x14:dataValidation type="list" allowBlank="1" showInputMessage="1" showErrorMessage="1">
          <x14:formula1>
            <xm:f>'Opciones Tratamiento'!$E$2:$E$4</xm:f>
          </x14:formula1>
          <xm:sqref>B10:B54</xm:sqref>
        </x14:dataValidation>
        <x14:dataValidation type="list" allowBlank="1" showInputMessage="1" showErrorMessage="1">
          <x14:formula1>
            <xm:f>'Opciones Tratamiento'!$B$2:$B$5</xm:f>
          </x14:formula1>
          <xm:sqref>AD10:AD54</xm:sqref>
        </x14:dataValidation>
        <x14:dataValidation type="list" allowBlank="1" showInputMessage="1" showErrorMessage="1">
          <x14:formula1>
            <xm:f>'Tabla Impacto'!$F$210:$F$221</xm:f>
          </x14:formula1>
          <xm:sqref>J10:J54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row>
    <row r="2" spans="1:99" ht="18" customHeight="1" x14ac:dyDescent="0.4">
      <c r="A2" s="80"/>
      <c r="B2" s="285" t="s">
        <v>161</v>
      </c>
      <c r="C2" s="285"/>
      <c r="D2" s="285"/>
      <c r="E2" s="285"/>
      <c r="F2" s="285"/>
      <c r="G2" s="285"/>
      <c r="H2" s="285"/>
      <c r="I2" s="285"/>
      <c r="J2" s="252" t="s">
        <v>2</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row>
    <row r="3" spans="1:99" ht="18.75" customHeight="1" x14ac:dyDescent="0.4">
      <c r="A3" s="80"/>
      <c r="B3" s="285"/>
      <c r="C3" s="285"/>
      <c r="D3" s="285"/>
      <c r="E3" s="285"/>
      <c r="F3" s="285"/>
      <c r="G3" s="285"/>
      <c r="H3" s="285"/>
      <c r="I3" s="285"/>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row>
    <row r="4" spans="1:99" ht="15" customHeight="1" x14ac:dyDescent="0.4">
      <c r="A4" s="80"/>
      <c r="B4" s="285"/>
      <c r="C4" s="285"/>
      <c r="D4" s="285"/>
      <c r="E4" s="285"/>
      <c r="F4" s="285"/>
      <c r="G4" s="285"/>
      <c r="H4" s="285"/>
      <c r="I4" s="285"/>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row>
    <row r="5" spans="1:99" ht="15" thickBot="1" x14ac:dyDescent="0.4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row>
    <row r="6" spans="1:99" ht="15" customHeight="1" x14ac:dyDescent="0.4">
      <c r="A6" s="80"/>
      <c r="B6" s="198" t="s">
        <v>4</v>
      </c>
      <c r="C6" s="198"/>
      <c r="D6" s="199"/>
      <c r="E6" s="236" t="s">
        <v>116</v>
      </c>
      <c r="F6" s="237"/>
      <c r="G6" s="237"/>
      <c r="H6" s="237"/>
      <c r="I6" s="238"/>
      <c r="J6" s="248" t="str">
        <f>IF(AND('Mapa final'!$H$10="Muy Alta",'Mapa final'!$L$10="Leve"),CONCATENATE("R",'Mapa final'!$A$10),"")</f>
        <v/>
      </c>
      <c r="K6" s="249"/>
      <c r="L6" s="249" t="str">
        <f>IF(AND('Mapa final'!$H$12="Muy Alta",'Mapa final'!$L$12="Leve"),CONCATENATE("R",'Mapa final'!$A$12),"")</f>
        <v/>
      </c>
      <c r="M6" s="249"/>
      <c r="N6" s="249" t="str">
        <f>IF(AND('Mapa final'!$H$15="Muy Alta",'Mapa final'!$L$15="Leve"),CONCATENATE("R",'Mapa final'!$A$15),"")</f>
        <v/>
      </c>
      <c r="O6" s="251"/>
      <c r="P6" s="248" t="str">
        <f>IF(AND('Mapa final'!$H$10="Muy Alta",'Mapa final'!$L$10="Menor"),CONCATENATE("R",'Mapa final'!$A$10),"")</f>
        <v/>
      </c>
      <c r="Q6" s="249"/>
      <c r="R6" s="249" t="str">
        <f>IF(AND('Mapa final'!$H$12="Muy Alta",'Mapa final'!$L$12="Menor"),CONCATENATE("R",'Mapa final'!$A$12),"")</f>
        <v/>
      </c>
      <c r="S6" s="249"/>
      <c r="T6" s="249" t="str">
        <f>IF(AND('Mapa final'!$H$15="Muy Alta",'Mapa final'!$L$15="Menor"),CONCATENATE("R",'Mapa final'!$A$15),"")</f>
        <v/>
      </c>
      <c r="U6" s="251"/>
      <c r="V6" s="248" t="str">
        <f>IF(AND('Mapa final'!$H$10="Muy Alta",'Mapa final'!$L$10="Moderado"),CONCATENATE("R",'Mapa final'!$A$10),"")</f>
        <v/>
      </c>
      <c r="W6" s="249"/>
      <c r="X6" s="249" t="str">
        <f>IF(AND('Mapa final'!$H$12="Muy Alta",'Mapa final'!$L$12="Moderado"),CONCATENATE("R",'Mapa final'!$A$12),"")</f>
        <v/>
      </c>
      <c r="Y6" s="249"/>
      <c r="Z6" s="249" t="str">
        <f>IF(AND('Mapa final'!$H$15="Muy Alta",'Mapa final'!$L$15="Moderado"),CONCATENATE("R",'Mapa final'!$A$15),"")</f>
        <v/>
      </c>
      <c r="AA6" s="251"/>
      <c r="AB6" s="248" t="str">
        <f>IF(AND('Mapa final'!$H$10="Muy Alta",'Mapa final'!$L$10="Mayor"),CONCATENATE("R",'Mapa final'!$A$10),"")</f>
        <v/>
      </c>
      <c r="AC6" s="249"/>
      <c r="AD6" s="249" t="str">
        <f>IF(AND('Mapa final'!$H$12="Muy Alta",'Mapa final'!$L$12="Mayor"),CONCATENATE("R",'Mapa final'!$A$12),"")</f>
        <v/>
      </c>
      <c r="AE6" s="249"/>
      <c r="AF6" s="249" t="str">
        <f>IF(AND('Mapa final'!$H$15="Muy Alta",'Mapa final'!$L$15="Mayor"),CONCATENATE("R",'Mapa final'!$A$15),"")</f>
        <v/>
      </c>
      <c r="AG6" s="251"/>
      <c r="AH6" s="264" t="str">
        <f>IF(AND('Mapa final'!$H$10="Muy Alta",'Mapa final'!$L$10="Catastrófico"),CONCATENATE("R",'Mapa final'!$A$10),"")</f>
        <v/>
      </c>
      <c r="AI6" s="265"/>
      <c r="AJ6" s="265" t="str">
        <f>IF(AND('Mapa final'!$H$12="Muy Alta",'Mapa final'!$L$12="Catastrófico"),CONCATENATE("R",'Mapa final'!$A$12),"")</f>
        <v/>
      </c>
      <c r="AK6" s="265"/>
      <c r="AL6" s="265" t="str">
        <f>IF(AND('Mapa final'!$H$15="Muy Alta",'Mapa final'!$L$15="Catastrófico"),CONCATENATE("R",'Mapa final'!$A$15),"")</f>
        <v/>
      </c>
      <c r="AM6" s="266"/>
      <c r="AO6" s="200" t="s">
        <v>79</v>
      </c>
      <c r="AP6" s="201"/>
      <c r="AQ6" s="201"/>
      <c r="AR6" s="201"/>
      <c r="AS6" s="201"/>
      <c r="AT6" s="202"/>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row>
    <row r="7" spans="1:99" ht="15" customHeight="1" x14ac:dyDescent="0.4">
      <c r="A7" s="80"/>
      <c r="B7" s="198"/>
      <c r="C7" s="198"/>
      <c r="D7" s="199"/>
      <c r="E7" s="239"/>
      <c r="F7" s="240"/>
      <c r="G7" s="240"/>
      <c r="H7" s="240"/>
      <c r="I7" s="241"/>
      <c r="J7" s="250"/>
      <c r="K7" s="247"/>
      <c r="L7" s="247"/>
      <c r="M7" s="247"/>
      <c r="N7" s="247"/>
      <c r="O7" s="246"/>
      <c r="P7" s="250"/>
      <c r="Q7" s="247"/>
      <c r="R7" s="247"/>
      <c r="S7" s="247"/>
      <c r="T7" s="247"/>
      <c r="U7" s="246"/>
      <c r="V7" s="250"/>
      <c r="W7" s="247"/>
      <c r="X7" s="247"/>
      <c r="Y7" s="247"/>
      <c r="Z7" s="247"/>
      <c r="AA7" s="246"/>
      <c r="AB7" s="250"/>
      <c r="AC7" s="247"/>
      <c r="AD7" s="247"/>
      <c r="AE7" s="247"/>
      <c r="AF7" s="247"/>
      <c r="AG7" s="246"/>
      <c r="AH7" s="258"/>
      <c r="AI7" s="259"/>
      <c r="AJ7" s="259"/>
      <c r="AK7" s="259"/>
      <c r="AL7" s="259"/>
      <c r="AM7" s="260"/>
      <c r="AN7" s="80"/>
      <c r="AO7" s="203"/>
      <c r="AP7" s="204"/>
      <c r="AQ7" s="204"/>
      <c r="AR7" s="204"/>
      <c r="AS7" s="204"/>
      <c r="AT7" s="205"/>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row>
    <row r="8" spans="1:99" ht="15" customHeight="1" x14ac:dyDescent="0.4">
      <c r="A8" s="80"/>
      <c r="B8" s="198"/>
      <c r="C8" s="198"/>
      <c r="D8" s="199"/>
      <c r="E8" s="239"/>
      <c r="F8" s="240"/>
      <c r="G8" s="240"/>
      <c r="H8" s="240"/>
      <c r="I8" s="241"/>
      <c r="J8" s="250" t="str">
        <f>IF(AND('Mapa final'!$H$16="Muy Alta",'Mapa final'!$L$16="Leve"),CONCATENATE("R",'Mapa final'!$A$16),"")</f>
        <v/>
      </c>
      <c r="K8" s="247"/>
      <c r="L8" s="245" t="str">
        <f ca="1">IF(AND('Mapa final'!$H$19="Muy Alta",'Mapa final'!$L$19="Leve"),CONCATENATE("R",'Mapa final'!$A$19),"")</f>
        <v/>
      </c>
      <c r="M8" s="245"/>
      <c r="N8" s="245" t="str">
        <f ca="1">IF(AND('Mapa final'!$H$25="Muy Alta",'Mapa final'!$L$25="Leve"),CONCATENATE("R",'Mapa final'!$A$25),"")</f>
        <v/>
      </c>
      <c r="O8" s="246"/>
      <c r="P8" s="250" t="str">
        <f>IF(AND('Mapa final'!$H$16="Muy Alta",'Mapa final'!$L$16="Menor"),CONCATENATE("R",'Mapa final'!$A$16),"")</f>
        <v/>
      </c>
      <c r="Q8" s="247"/>
      <c r="R8" s="245" t="str">
        <f ca="1">IF(AND('Mapa final'!$H$19="Muy Alta",'Mapa final'!$L$19="Menor"),CONCATENATE("R",'Mapa final'!$A$19),"")</f>
        <v/>
      </c>
      <c r="S8" s="245"/>
      <c r="T8" s="245" t="str">
        <f ca="1">IF(AND('Mapa final'!$H$25="Muy Alta",'Mapa final'!$L$25="Menor"),CONCATENATE("R",'Mapa final'!$A$25),"")</f>
        <v/>
      </c>
      <c r="U8" s="246"/>
      <c r="V8" s="250" t="str">
        <f>IF(AND('Mapa final'!$H$16="Muy Alta",'Mapa final'!$L$16="Moderado"),CONCATENATE("R",'Mapa final'!$A$16),"")</f>
        <v/>
      </c>
      <c r="W8" s="247"/>
      <c r="X8" s="245" t="str">
        <f ca="1">IF(AND('Mapa final'!$H$19="Muy Alta",'Mapa final'!$L$19="Moderado"),CONCATENATE("R",'Mapa final'!$A$19),"")</f>
        <v/>
      </c>
      <c r="Y8" s="245"/>
      <c r="Z8" s="245" t="str">
        <f ca="1">IF(AND('Mapa final'!$H$25="Muy Alta",'Mapa final'!$L$25="Moderado"),CONCATENATE("R",'Mapa final'!$A$25),"")</f>
        <v/>
      </c>
      <c r="AA8" s="246"/>
      <c r="AB8" s="250" t="str">
        <f>IF(AND('Mapa final'!$H$16="Muy Alta",'Mapa final'!$L$16="Mayor"),CONCATENATE("R",'Mapa final'!$A$16),"")</f>
        <v>R4</v>
      </c>
      <c r="AC8" s="247"/>
      <c r="AD8" s="245" t="str">
        <f ca="1">IF(AND('Mapa final'!$H$19="Muy Alta",'Mapa final'!$L$19="Mayor"),CONCATENATE("R",'Mapa final'!$A$19),"")</f>
        <v/>
      </c>
      <c r="AE8" s="245"/>
      <c r="AF8" s="245" t="str">
        <f ca="1">IF(AND('Mapa final'!$H$25="Muy Alta",'Mapa final'!$L$25="Mayor"),CONCATENATE("R",'Mapa final'!$A$25),"")</f>
        <v/>
      </c>
      <c r="AG8" s="246"/>
      <c r="AH8" s="258" t="str">
        <f>IF(AND('Mapa final'!$H$16="Muy Alta",'Mapa final'!$L$16="Catastrófico"),CONCATENATE("R",'Mapa final'!$A$16),"")</f>
        <v/>
      </c>
      <c r="AI8" s="259"/>
      <c r="AJ8" s="259" t="str">
        <f ca="1">IF(AND('Mapa final'!$H$19="Muy Alta",'Mapa final'!$L$19="Catastrófico"),CONCATENATE("R",'Mapa final'!$A$19),"")</f>
        <v/>
      </c>
      <c r="AK8" s="259"/>
      <c r="AL8" s="259" t="str">
        <f ca="1">IF(AND('Mapa final'!$H$25="Muy Alta",'Mapa final'!$L$25="Catastrófico"),CONCATENATE("R",'Mapa final'!$A$25),"")</f>
        <v/>
      </c>
      <c r="AM8" s="260"/>
      <c r="AN8" s="80"/>
      <c r="AO8" s="203"/>
      <c r="AP8" s="204"/>
      <c r="AQ8" s="204"/>
      <c r="AR8" s="204"/>
      <c r="AS8" s="204"/>
      <c r="AT8" s="205"/>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row>
    <row r="9" spans="1:99" ht="15" customHeight="1" x14ac:dyDescent="0.4">
      <c r="A9" s="80"/>
      <c r="B9" s="198"/>
      <c r="C9" s="198"/>
      <c r="D9" s="199"/>
      <c r="E9" s="239"/>
      <c r="F9" s="240"/>
      <c r="G9" s="240"/>
      <c r="H9" s="240"/>
      <c r="I9" s="241"/>
      <c r="J9" s="250"/>
      <c r="K9" s="247"/>
      <c r="L9" s="245"/>
      <c r="M9" s="245"/>
      <c r="N9" s="245"/>
      <c r="O9" s="246"/>
      <c r="P9" s="250"/>
      <c r="Q9" s="247"/>
      <c r="R9" s="245"/>
      <c r="S9" s="245"/>
      <c r="T9" s="245"/>
      <c r="U9" s="246"/>
      <c r="V9" s="250"/>
      <c r="W9" s="247"/>
      <c r="X9" s="245"/>
      <c r="Y9" s="245"/>
      <c r="Z9" s="245"/>
      <c r="AA9" s="246"/>
      <c r="AB9" s="250"/>
      <c r="AC9" s="247"/>
      <c r="AD9" s="245"/>
      <c r="AE9" s="245"/>
      <c r="AF9" s="245"/>
      <c r="AG9" s="246"/>
      <c r="AH9" s="258"/>
      <c r="AI9" s="259"/>
      <c r="AJ9" s="259"/>
      <c r="AK9" s="259"/>
      <c r="AL9" s="259"/>
      <c r="AM9" s="260"/>
      <c r="AN9" s="80"/>
      <c r="AO9" s="203"/>
      <c r="AP9" s="204"/>
      <c r="AQ9" s="204"/>
      <c r="AR9" s="204"/>
      <c r="AS9" s="204"/>
      <c r="AT9" s="205"/>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row>
    <row r="10" spans="1:99" ht="15" customHeight="1" x14ac:dyDescent="0.4">
      <c r="A10" s="80"/>
      <c r="B10" s="198"/>
      <c r="C10" s="198"/>
      <c r="D10" s="199"/>
      <c r="E10" s="239"/>
      <c r="F10" s="240"/>
      <c r="G10" s="240"/>
      <c r="H10" s="240"/>
      <c r="I10" s="241"/>
      <c r="J10" s="250" t="str">
        <f ca="1">IF(AND('Mapa final'!$H$31="Muy Alta",'Mapa final'!$L$31="Leve"),CONCATENATE("R",'Mapa final'!$A$31),"")</f>
        <v/>
      </c>
      <c r="K10" s="247"/>
      <c r="L10" s="245" t="str">
        <f ca="1">IF(AND('Mapa final'!$H$37="Muy Alta",'Mapa final'!$L$37="Leve"),CONCATENATE("R",'Mapa final'!$A$37),"")</f>
        <v/>
      </c>
      <c r="M10" s="245"/>
      <c r="N10" s="245" t="str">
        <f ca="1">IF(AND('Mapa final'!$H$43="Muy Alta",'Mapa final'!$L$43="Leve"),CONCATENATE("R",'Mapa final'!$A$43),"")</f>
        <v/>
      </c>
      <c r="O10" s="246"/>
      <c r="P10" s="250" t="str">
        <f ca="1">IF(AND('Mapa final'!$H$31="Muy Alta",'Mapa final'!$L$31="Menor"),CONCATENATE("R",'Mapa final'!$A$31),"")</f>
        <v/>
      </c>
      <c r="Q10" s="247"/>
      <c r="R10" s="245" t="str">
        <f ca="1">IF(AND('Mapa final'!$H$37="Muy Alta",'Mapa final'!$L$37="Menor"),CONCATENATE("R",'Mapa final'!$A$37),"")</f>
        <v/>
      </c>
      <c r="S10" s="245"/>
      <c r="T10" s="245" t="str">
        <f ca="1">IF(AND('Mapa final'!$H$43="Muy Alta",'Mapa final'!$L$43="Menor"),CONCATENATE("R",'Mapa final'!$A$43),"")</f>
        <v/>
      </c>
      <c r="U10" s="246"/>
      <c r="V10" s="250" t="str">
        <f ca="1">IF(AND('Mapa final'!$H$31="Muy Alta",'Mapa final'!$L$31="Moderado"),CONCATENATE("R",'Mapa final'!$A$31),"")</f>
        <v/>
      </c>
      <c r="W10" s="247"/>
      <c r="X10" s="245" t="str">
        <f ca="1">IF(AND('Mapa final'!$H$37="Muy Alta",'Mapa final'!$L$37="Moderado"),CONCATENATE("R",'Mapa final'!$A$37),"")</f>
        <v/>
      </c>
      <c r="Y10" s="245"/>
      <c r="Z10" s="245" t="str">
        <f ca="1">IF(AND('Mapa final'!$H$43="Muy Alta",'Mapa final'!$L$43="Moderado"),CONCATENATE("R",'Mapa final'!$A$43),"")</f>
        <v/>
      </c>
      <c r="AA10" s="246"/>
      <c r="AB10" s="250" t="str">
        <f ca="1">IF(AND('Mapa final'!$H$31="Muy Alta",'Mapa final'!$L$31="Mayor"),CONCATENATE("R",'Mapa final'!$A$31),"")</f>
        <v/>
      </c>
      <c r="AC10" s="247"/>
      <c r="AD10" s="245" t="str">
        <f ca="1">IF(AND('Mapa final'!$H$37="Muy Alta",'Mapa final'!$L$37="Mayor"),CONCATENATE("R",'Mapa final'!$A$37),"")</f>
        <v/>
      </c>
      <c r="AE10" s="245"/>
      <c r="AF10" s="245" t="str">
        <f ca="1">IF(AND('Mapa final'!$H$43="Muy Alta",'Mapa final'!$L$43="Mayor"),CONCATENATE("R",'Mapa final'!$A$43),"")</f>
        <v/>
      </c>
      <c r="AG10" s="246"/>
      <c r="AH10" s="258" t="str">
        <f ca="1">IF(AND('Mapa final'!$H$31="Muy Alta",'Mapa final'!$L$31="Catastrófico"),CONCATENATE("R",'Mapa final'!$A$31),"")</f>
        <v/>
      </c>
      <c r="AI10" s="259"/>
      <c r="AJ10" s="259" t="str">
        <f ca="1">IF(AND('Mapa final'!$H$37="Muy Alta",'Mapa final'!$L$37="Catastrófico"),CONCATENATE("R",'Mapa final'!$A$37),"")</f>
        <v/>
      </c>
      <c r="AK10" s="259"/>
      <c r="AL10" s="259" t="str">
        <f ca="1">IF(AND('Mapa final'!$H$43="Muy Alta",'Mapa final'!$L$43="Catastrófico"),CONCATENATE("R",'Mapa final'!$A$43),"")</f>
        <v/>
      </c>
      <c r="AM10" s="260"/>
      <c r="AN10" s="80"/>
      <c r="AO10" s="203"/>
      <c r="AP10" s="204"/>
      <c r="AQ10" s="204"/>
      <c r="AR10" s="204"/>
      <c r="AS10" s="204"/>
      <c r="AT10" s="205"/>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row>
    <row r="11" spans="1:99" ht="15" customHeight="1" x14ac:dyDescent="0.4">
      <c r="A11" s="80"/>
      <c r="B11" s="198"/>
      <c r="C11" s="198"/>
      <c r="D11" s="199"/>
      <c r="E11" s="239"/>
      <c r="F11" s="240"/>
      <c r="G11" s="240"/>
      <c r="H11" s="240"/>
      <c r="I11" s="241"/>
      <c r="J11" s="250"/>
      <c r="K11" s="247"/>
      <c r="L11" s="245"/>
      <c r="M11" s="245"/>
      <c r="N11" s="245"/>
      <c r="O11" s="246"/>
      <c r="P11" s="250"/>
      <c r="Q11" s="247"/>
      <c r="R11" s="245"/>
      <c r="S11" s="245"/>
      <c r="T11" s="245"/>
      <c r="U11" s="246"/>
      <c r="V11" s="250"/>
      <c r="W11" s="247"/>
      <c r="X11" s="245"/>
      <c r="Y11" s="245"/>
      <c r="Z11" s="245"/>
      <c r="AA11" s="246"/>
      <c r="AB11" s="250"/>
      <c r="AC11" s="247"/>
      <c r="AD11" s="245"/>
      <c r="AE11" s="245"/>
      <c r="AF11" s="245"/>
      <c r="AG11" s="246"/>
      <c r="AH11" s="258"/>
      <c r="AI11" s="259"/>
      <c r="AJ11" s="259"/>
      <c r="AK11" s="259"/>
      <c r="AL11" s="259"/>
      <c r="AM11" s="260"/>
      <c r="AN11" s="80"/>
      <c r="AO11" s="203"/>
      <c r="AP11" s="204"/>
      <c r="AQ11" s="204"/>
      <c r="AR11" s="204"/>
      <c r="AS11" s="204"/>
      <c r="AT11" s="205"/>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row>
    <row r="12" spans="1:99" ht="15" customHeight="1" x14ac:dyDescent="0.4">
      <c r="A12" s="80"/>
      <c r="B12" s="198"/>
      <c r="C12" s="198"/>
      <c r="D12" s="199"/>
      <c r="E12" s="239"/>
      <c r="F12" s="240"/>
      <c r="G12" s="240"/>
      <c r="H12" s="240"/>
      <c r="I12" s="241"/>
      <c r="J12" s="250" t="str">
        <f ca="1">IF(AND('Mapa final'!$H$49="Muy Alta",'Mapa final'!$L$49="Leve"),CONCATENATE("R",'Mapa final'!$A$49),"")</f>
        <v/>
      </c>
      <c r="K12" s="247"/>
      <c r="L12" s="245" t="str">
        <f>IF(AND('Mapa final'!$H$55="Muy Alta",'Mapa final'!$L$55="Leve"),CONCATENATE("R",'Mapa final'!$A$55),"")</f>
        <v/>
      </c>
      <c r="M12" s="245"/>
      <c r="N12" s="245" t="str">
        <f>IF(AND('Mapa final'!$H$61="Muy Alta",'Mapa final'!$L$61="Leve"),CONCATENATE("R",'Mapa final'!$A$61),"")</f>
        <v/>
      </c>
      <c r="O12" s="246"/>
      <c r="P12" s="250" t="str">
        <f ca="1">IF(AND('Mapa final'!$H$49="Muy Alta",'Mapa final'!$L$49="Menor"),CONCATENATE("R",'Mapa final'!$A$49),"")</f>
        <v/>
      </c>
      <c r="Q12" s="247"/>
      <c r="R12" s="245" t="str">
        <f>IF(AND('Mapa final'!$H$55="Muy Alta",'Mapa final'!$L$55="Menor"),CONCATENATE("R",'Mapa final'!$A$55),"")</f>
        <v/>
      </c>
      <c r="S12" s="245"/>
      <c r="T12" s="245" t="str">
        <f>IF(AND('Mapa final'!$H$61="Muy Alta",'Mapa final'!$L$61="Menor"),CONCATENATE("R",'Mapa final'!$A$61),"")</f>
        <v/>
      </c>
      <c r="U12" s="246"/>
      <c r="V12" s="250" t="str">
        <f ca="1">IF(AND('Mapa final'!$H$49="Muy Alta",'Mapa final'!$L$49="Moderado"),CONCATENATE("R",'Mapa final'!$A$49),"")</f>
        <v/>
      </c>
      <c r="W12" s="247"/>
      <c r="X12" s="245" t="str">
        <f>IF(AND('Mapa final'!$H$55="Muy Alta",'Mapa final'!$L$55="Moderado"),CONCATENATE("R",'Mapa final'!$A$55),"")</f>
        <v/>
      </c>
      <c r="Y12" s="245"/>
      <c r="Z12" s="245" t="str">
        <f>IF(AND('Mapa final'!$H$61="Muy Alta",'Mapa final'!$L$61="Moderado"),CONCATENATE("R",'Mapa final'!$A$61),"")</f>
        <v/>
      </c>
      <c r="AA12" s="246"/>
      <c r="AB12" s="250" t="str">
        <f ca="1">IF(AND('Mapa final'!$H$49="Muy Alta",'Mapa final'!$L$49="Mayor"),CONCATENATE("R",'Mapa final'!$A$49),"")</f>
        <v/>
      </c>
      <c r="AC12" s="247"/>
      <c r="AD12" s="245" t="str">
        <f>IF(AND('Mapa final'!$H$55="Muy Alta",'Mapa final'!$L$55="Mayor"),CONCATENATE("R",'Mapa final'!$A$55),"")</f>
        <v/>
      </c>
      <c r="AE12" s="245"/>
      <c r="AF12" s="245" t="str">
        <f>IF(AND('Mapa final'!$H$61="Muy Alta",'Mapa final'!$L$61="Mayor"),CONCATENATE("R",'Mapa final'!$A$61),"")</f>
        <v/>
      </c>
      <c r="AG12" s="246"/>
      <c r="AH12" s="258" t="str">
        <f ca="1">IF(AND('Mapa final'!$H$49="Muy Alta",'Mapa final'!$L$49="Catastrófico"),CONCATENATE("R",'Mapa final'!$A$49),"")</f>
        <v/>
      </c>
      <c r="AI12" s="259"/>
      <c r="AJ12" s="259" t="str">
        <f>IF(AND('Mapa final'!$H$55="Muy Alta",'Mapa final'!$L$55="Catastrófico"),CONCATENATE("R",'Mapa final'!$A$55),"")</f>
        <v/>
      </c>
      <c r="AK12" s="259"/>
      <c r="AL12" s="259" t="str">
        <f>IF(AND('Mapa final'!$H$61="Muy Alta",'Mapa final'!$L$61="Catastrófico"),CONCATENATE("R",'Mapa final'!$A$61),"")</f>
        <v/>
      </c>
      <c r="AM12" s="260"/>
      <c r="AN12" s="80"/>
      <c r="AO12" s="203"/>
      <c r="AP12" s="204"/>
      <c r="AQ12" s="204"/>
      <c r="AR12" s="204"/>
      <c r="AS12" s="204"/>
      <c r="AT12" s="205"/>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row>
    <row r="13" spans="1:99" ht="15.75" customHeight="1" thickBot="1" x14ac:dyDescent="0.45">
      <c r="A13" s="80"/>
      <c r="B13" s="198"/>
      <c r="C13" s="198"/>
      <c r="D13" s="199"/>
      <c r="E13" s="242"/>
      <c r="F13" s="243"/>
      <c r="G13" s="243"/>
      <c r="H13" s="243"/>
      <c r="I13" s="244"/>
      <c r="J13" s="250"/>
      <c r="K13" s="247"/>
      <c r="L13" s="247"/>
      <c r="M13" s="247"/>
      <c r="N13" s="247"/>
      <c r="O13" s="246"/>
      <c r="P13" s="250"/>
      <c r="Q13" s="247"/>
      <c r="R13" s="247"/>
      <c r="S13" s="247"/>
      <c r="T13" s="247"/>
      <c r="U13" s="246"/>
      <c r="V13" s="250"/>
      <c r="W13" s="247"/>
      <c r="X13" s="247"/>
      <c r="Y13" s="247"/>
      <c r="Z13" s="247"/>
      <c r="AA13" s="246"/>
      <c r="AB13" s="250"/>
      <c r="AC13" s="247"/>
      <c r="AD13" s="247"/>
      <c r="AE13" s="247"/>
      <c r="AF13" s="247"/>
      <c r="AG13" s="246"/>
      <c r="AH13" s="261"/>
      <c r="AI13" s="262"/>
      <c r="AJ13" s="262"/>
      <c r="AK13" s="262"/>
      <c r="AL13" s="262"/>
      <c r="AM13" s="263"/>
      <c r="AN13" s="80"/>
      <c r="AO13" s="206"/>
      <c r="AP13" s="207"/>
      <c r="AQ13" s="207"/>
      <c r="AR13" s="207"/>
      <c r="AS13" s="207"/>
      <c r="AT13" s="208"/>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row>
    <row r="14" spans="1:99" ht="15" customHeight="1" x14ac:dyDescent="0.4">
      <c r="A14" s="80"/>
      <c r="B14" s="198"/>
      <c r="C14" s="198"/>
      <c r="D14" s="199"/>
      <c r="E14" s="236" t="s">
        <v>115</v>
      </c>
      <c r="F14" s="237"/>
      <c r="G14" s="237"/>
      <c r="H14" s="237"/>
      <c r="I14" s="237"/>
      <c r="J14" s="273" t="str">
        <f>IF(AND('Mapa final'!$H$10="Alta",'Mapa final'!$L$10="Leve"),CONCATENATE("R",'Mapa final'!$A$10),"")</f>
        <v/>
      </c>
      <c r="K14" s="274"/>
      <c r="L14" s="274" t="str">
        <f>IF(AND('Mapa final'!$H$12="Alta",'Mapa final'!$L$12="Leve"),CONCATENATE("R",'Mapa final'!$A$12),"")</f>
        <v/>
      </c>
      <c r="M14" s="274"/>
      <c r="N14" s="274" t="str">
        <f>IF(AND('Mapa final'!$H$15="Alta",'Mapa final'!$L$15="Leve"),CONCATENATE("R",'Mapa final'!$A$15),"")</f>
        <v/>
      </c>
      <c r="O14" s="275"/>
      <c r="P14" s="273" t="str">
        <f>IF(AND('Mapa final'!$H$10="Alta",'Mapa final'!$L$10="Menor"),CONCATENATE("R",'Mapa final'!$A$10),"")</f>
        <v/>
      </c>
      <c r="Q14" s="274"/>
      <c r="R14" s="274" t="str">
        <f>IF(AND('Mapa final'!$H$12="Alta",'Mapa final'!$L$12="Menor"),CONCATENATE("R",'Mapa final'!$A$12),"")</f>
        <v/>
      </c>
      <c r="S14" s="274"/>
      <c r="T14" s="274" t="str">
        <f>IF(AND('Mapa final'!$H$15="Alta",'Mapa final'!$L$15="Menor"),CONCATENATE("R",'Mapa final'!$A$15),"")</f>
        <v/>
      </c>
      <c r="U14" s="275"/>
      <c r="V14" s="248" t="str">
        <f>IF(AND('Mapa final'!$H$10="Alta",'Mapa final'!$L$10="Moderado"),CONCATENATE("R",'Mapa final'!$A$10),"")</f>
        <v/>
      </c>
      <c r="W14" s="249"/>
      <c r="X14" s="249" t="str">
        <f>IF(AND('Mapa final'!$H$12="Alta",'Mapa final'!$L$12="Moderado"),CONCATENATE("R",'Mapa final'!$A$12),"")</f>
        <v/>
      </c>
      <c r="Y14" s="249"/>
      <c r="Z14" s="249" t="str">
        <f>IF(AND('Mapa final'!$H$15="Alta",'Mapa final'!$L$15="Moderado"),CONCATENATE("R",'Mapa final'!$A$15),"")</f>
        <v/>
      </c>
      <c r="AA14" s="251"/>
      <c r="AB14" s="248" t="str">
        <f>IF(AND('Mapa final'!$H$10="Alta",'Mapa final'!$L$10="Mayor"),CONCATENATE("R",'Mapa final'!$A$10),"")</f>
        <v>R1</v>
      </c>
      <c r="AC14" s="249"/>
      <c r="AD14" s="249" t="str">
        <f>IF(AND('Mapa final'!$H$12="Alta",'Mapa final'!$L$12="Mayor"),CONCATENATE("R",'Mapa final'!$A$12),"")</f>
        <v/>
      </c>
      <c r="AE14" s="249"/>
      <c r="AF14" s="249" t="str">
        <f>IF(AND('Mapa final'!$H$15="Alta",'Mapa final'!$L$15="Mayor"),CONCATENATE("R",'Mapa final'!$A$15),"")</f>
        <v>R3</v>
      </c>
      <c r="AG14" s="251"/>
      <c r="AH14" s="264" t="str">
        <f>IF(AND('Mapa final'!$H$10="Alta",'Mapa final'!$L$10="Catastrófico"),CONCATENATE("R",'Mapa final'!$A$10),"")</f>
        <v/>
      </c>
      <c r="AI14" s="265"/>
      <c r="AJ14" s="265" t="str">
        <f>IF(AND('Mapa final'!$H$12="Alta",'Mapa final'!$L$12="Catastrófico"),CONCATENATE("R",'Mapa final'!$A$12),"")</f>
        <v/>
      </c>
      <c r="AK14" s="265"/>
      <c r="AL14" s="265" t="str">
        <f>IF(AND('Mapa final'!$H$15="Alta",'Mapa final'!$L$15="Catastrófico"),CONCATENATE("R",'Mapa final'!$A$15),"")</f>
        <v/>
      </c>
      <c r="AM14" s="266"/>
      <c r="AN14" s="80"/>
      <c r="AO14" s="209" t="s">
        <v>80</v>
      </c>
      <c r="AP14" s="210"/>
      <c r="AQ14" s="210"/>
      <c r="AR14" s="210"/>
      <c r="AS14" s="210"/>
      <c r="AT14" s="211"/>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row>
    <row r="15" spans="1:99" ht="15" customHeight="1" x14ac:dyDescent="0.4">
      <c r="A15" s="80"/>
      <c r="B15" s="198"/>
      <c r="C15" s="198"/>
      <c r="D15" s="199"/>
      <c r="E15" s="239"/>
      <c r="F15" s="240"/>
      <c r="G15" s="240"/>
      <c r="H15" s="240"/>
      <c r="I15" s="253"/>
      <c r="J15" s="267"/>
      <c r="K15" s="268"/>
      <c r="L15" s="268"/>
      <c r="M15" s="268"/>
      <c r="N15" s="268"/>
      <c r="O15" s="269"/>
      <c r="P15" s="267"/>
      <c r="Q15" s="268"/>
      <c r="R15" s="268"/>
      <c r="S15" s="268"/>
      <c r="T15" s="268"/>
      <c r="U15" s="269"/>
      <c r="V15" s="250"/>
      <c r="W15" s="247"/>
      <c r="X15" s="247"/>
      <c r="Y15" s="247"/>
      <c r="Z15" s="247"/>
      <c r="AA15" s="246"/>
      <c r="AB15" s="250"/>
      <c r="AC15" s="247"/>
      <c r="AD15" s="247"/>
      <c r="AE15" s="247"/>
      <c r="AF15" s="247"/>
      <c r="AG15" s="246"/>
      <c r="AH15" s="258"/>
      <c r="AI15" s="259"/>
      <c r="AJ15" s="259"/>
      <c r="AK15" s="259"/>
      <c r="AL15" s="259"/>
      <c r="AM15" s="260"/>
      <c r="AN15" s="80"/>
      <c r="AO15" s="212"/>
      <c r="AP15" s="213"/>
      <c r="AQ15" s="213"/>
      <c r="AR15" s="213"/>
      <c r="AS15" s="213"/>
      <c r="AT15" s="214"/>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99" ht="15" customHeight="1" x14ac:dyDescent="0.4">
      <c r="A16" s="80"/>
      <c r="B16" s="198"/>
      <c r="C16" s="198"/>
      <c r="D16" s="199"/>
      <c r="E16" s="239"/>
      <c r="F16" s="240"/>
      <c r="G16" s="240"/>
      <c r="H16" s="240"/>
      <c r="I16" s="253"/>
      <c r="J16" s="267" t="str">
        <f>IF(AND('Mapa final'!$H$16="Alta",'Mapa final'!$L$16="Leve"),CONCATENATE("R",'Mapa final'!$A$16),"")</f>
        <v/>
      </c>
      <c r="K16" s="268"/>
      <c r="L16" s="268" t="str">
        <f ca="1">IF(AND('Mapa final'!$H$19="Alta",'Mapa final'!$L$19="Leve"),CONCATENATE("R",'Mapa final'!$A$19),"")</f>
        <v/>
      </c>
      <c r="M16" s="268"/>
      <c r="N16" s="268" t="str">
        <f ca="1">IF(AND('Mapa final'!$H$25="Alta",'Mapa final'!$L$25="Leve"),CONCATENATE("R",'Mapa final'!$A$25),"")</f>
        <v/>
      </c>
      <c r="O16" s="269"/>
      <c r="P16" s="267" t="str">
        <f>IF(AND('Mapa final'!$H$16="Alta",'Mapa final'!$L$16="Menor"),CONCATENATE("R",'Mapa final'!$A$16),"")</f>
        <v/>
      </c>
      <c r="Q16" s="268"/>
      <c r="R16" s="268" t="str">
        <f ca="1">IF(AND('Mapa final'!$H$19="Alta",'Mapa final'!$L$19="Menor"),CONCATENATE("R",'Mapa final'!$A$19),"")</f>
        <v/>
      </c>
      <c r="S16" s="268"/>
      <c r="T16" s="268" t="str">
        <f ca="1">IF(AND('Mapa final'!$H$25="Alta",'Mapa final'!$L$25="Menor"),CONCATENATE("R",'Mapa final'!$A$25),"")</f>
        <v/>
      </c>
      <c r="U16" s="269"/>
      <c r="V16" s="250" t="str">
        <f>IF(AND('Mapa final'!$H$16="Alta",'Mapa final'!$L$16="Moderado"),CONCATENATE("R",'Mapa final'!$A$16),"")</f>
        <v/>
      </c>
      <c r="W16" s="247"/>
      <c r="X16" s="245" t="str">
        <f ca="1">IF(AND('Mapa final'!$H$19="Alta",'Mapa final'!$L$19="Moderado"),CONCATENATE("R",'Mapa final'!$A$19),"")</f>
        <v/>
      </c>
      <c r="Y16" s="245"/>
      <c r="Z16" s="245" t="str">
        <f ca="1">IF(AND('Mapa final'!$H$25="Alta",'Mapa final'!$L$25="Moderado"),CONCATENATE("R",'Mapa final'!$A$25),"")</f>
        <v/>
      </c>
      <c r="AA16" s="246"/>
      <c r="AB16" s="250" t="str">
        <f>IF(AND('Mapa final'!$H$16="Alta",'Mapa final'!$L$16="Mayor"),CONCATENATE("R",'Mapa final'!$A$16),"")</f>
        <v/>
      </c>
      <c r="AC16" s="247"/>
      <c r="AD16" s="245" t="str">
        <f ca="1">IF(AND('Mapa final'!$H$19="Alta",'Mapa final'!$L$19="Mayor"),CONCATENATE("R",'Mapa final'!$A$19),"")</f>
        <v/>
      </c>
      <c r="AE16" s="245"/>
      <c r="AF16" s="245" t="str">
        <f ca="1">IF(AND('Mapa final'!$H$25="Alta",'Mapa final'!$L$25="Mayor"),CONCATENATE("R",'Mapa final'!$A$25),"")</f>
        <v/>
      </c>
      <c r="AG16" s="246"/>
      <c r="AH16" s="258" t="str">
        <f>IF(AND('Mapa final'!$H$16="Alta",'Mapa final'!$L$16="Catastrófico"),CONCATENATE("R",'Mapa final'!$A$16),"")</f>
        <v/>
      </c>
      <c r="AI16" s="259"/>
      <c r="AJ16" s="259" t="str">
        <f ca="1">IF(AND('Mapa final'!$H$19="Alta",'Mapa final'!$L$19="Catastrófico"),CONCATENATE("R",'Mapa final'!$A$19),"")</f>
        <v/>
      </c>
      <c r="AK16" s="259"/>
      <c r="AL16" s="259" t="str">
        <f ca="1">IF(AND('Mapa final'!$H$25="Alta",'Mapa final'!$L$25="Catastrófico"),CONCATENATE("R",'Mapa final'!$A$25),"")</f>
        <v/>
      </c>
      <c r="AM16" s="260"/>
      <c r="AN16" s="80"/>
      <c r="AO16" s="212"/>
      <c r="AP16" s="213"/>
      <c r="AQ16" s="213"/>
      <c r="AR16" s="213"/>
      <c r="AS16" s="213"/>
      <c r="AT16" s="214"/>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1:80" ht="15" customHeight="1" x14ac:dyDescent="0.4">
      <c r="A17" s="80"/>
      <c r="B17" s="198"/>
      <c r="C17" s="198"/>
      <c r="D17" s="199"/>
      <c r="E17" s="239"/>
      <c r="F17" s="240"/>
      <c r="G17" s="240"/>
      <c r="H17" s="240"/>
      <c r="I17" s="253"/>
      <c r="J17" s="267"/>
      <c r="K17" s="268"/>
      <c r="L17" s="268"/>
      <c r="M17" s="268"/>
      <c r="N17" s="268"/>
      <c r="O17" s="269"/>
      <c r="P17" s="267"/>
      <c r="Q17" s="268"/>
      <c r="R17" s="268"/>
      <c r="S17" s="268"/>
      <c r="T17" s="268"/>
      <c r="U17" s="269"/>
      <c r="V17" s="250"/>
      <c r="W17" s="247"/>
      <c r="X17" s="245"/>
      <c r="Y17" s="245"/>
      <c r="Z17" s="245"/>
      <c r="AA17" s="246"/>
      <c r="AB17" s="250"/>
      <c r="AC17" s="247"/>
      <c r="AD17" s="245"/>
      <c r="AE17" s="245"/>
      <c r="AF17" s="245"/>
      <c r="AG17" s="246"/>
      <c r="AH17" s="258"/>
      <c r="AI17" s="259"/>
      <c r="AJ17" s="259"/>
      <c r="AK17" s="259"/>
      <c r="AL17" s="259"/>
      <c r="AM17" s="260"/>
      <c r="AN17" s="80"/>
      <c r="AO17" s="212"/>
      <c r="AP17" s="213"/>
      <c r="AQ17" s="213"/>
      <c r="AR17" s="213"/>
      <c r="AS17" s="213"/>
      <c r="AT17" s="214"/>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1:80" ht="15" customHeight="1" x14ac:dyDescent="0.4">
      <c r="A18" s="80"/>
      <c r="B18" s="198"/>
      <c r="C18" s="198"/>
      <c r="D18" s="199"/>
      <c r="E18" s="239"/>
      <c r="F18" s="240"/>
      <c r="G18" s="240"/>
      <c r="H18" s="240"/>
      <c r="I18" s="253"/>
      <c r="J18" s="267" t="str">
        <f ca="1">IF(AND('Mapa final'!$H$31="Alta",'Mapa final'!$L$31="Leve"),CONCATENATE("R",'Mapa final'!$A$31),"")</f>
        <v/>
      </c>
      <c r="K18" s="268"/>
      <c r="L18" s="268" t="str">
        <f ca="1">IF(AND('Mapa final'!$H$37="Alta",'Mapa final'!$L$37="Leve"),CONCATENATE("R",'Mapa final'!$A$37),"")</f>
        <v/>
      </c>
      <c r="M18" s="268"/>
      <c r="N18" s="268" t="str">
        <f ca="1">IF(AND('Mapa final'!$H$43="Alta",'Mapa final'!$L$43="Leve"),CONCATENATE("R",'Mapa final'!$A$43),"")</f>
        <v/>
      </c>
      <c r="O18" s="269"/>
      <c r="P18" s="267" t="str">
        <f ca="1">IF(AND('Mapa final'!$H$31="Alta",'Mapa final'!$L$31="Menor"),CONCATENATE("R",'Mapa final'!$A$31),"")</f>
        <v/>
      </c>
      <c r="Q18" s="268"/>
      <c r="R18" s="268" t="str">
        <f ca="1">IF(AND('Mapa final'!$H$37="Alta",'Mapa final'!$L$37="Menor"),CONCATENATE("R",'Mapa final'!$A$37),"")</f>
        <v/>
      </c>
      <c r="S18" s="268"/>
      <c r="T18" s="268" t="str">
        <f ca="1">IF(AND('Mapa final'!$H$43="Alta",'Mapa final'!$L$43="Menor"),CONCATENATE("R",'Mapa final'!$A$43),"")</f>
        <v/>
      </c>
      <c r="U18" s="269"/>
      <c r="V18" s="250" t="str">
        <f ca="1">IF(AND('Mapa final'!$H$31="Alta",'Mapa final'!$L$31="Moderado"),CONCATENATE("R",'Mapa final'!$A$31),"")</f>
        <v/>
      </c>
      <c r="W18" s="247"/>
      <c r="X18" s="245" t="str">
        <f ca="1">IF(AND('Mapa final'!$H$37="Alta",'Mapa final'!$L$37="Moderado"),CONCATENATE("R",'Mapa final'!$A$37),"")</f>
        <v/>
      </c>
      <c r="Y18" s="245"/>
      <c r="Z18" s="245" t="str">
        <f ca="1">IF(AND('Mapa final'!$H$43="Alta",'Mapa final'!$L$43="Moderado"),CONCATENATE("R",'Mapa final'!$A$43),"")</f>
        <v/>
      </c>
      <c r="AA18" s="246"/>
      <c r="AB18" s="250" t="str">
        <f ca="1">IF(AND('Mapa final'!$H$31="Alta",'Mapa final'!$L$31="Mayor"),CONCATENATE("R",'Mapa final'!$A$31),"")</f>
        <v/>
      </c>
      <c r="AC18" s="247"/>
      <c r="AD18" s="245" t="str">
        <f ca="1">IF(AND('Mapa final'!$H$37="Alta",'Mapa final'!$L$37="Mayor"),CONCATENATE("R",'Mapa final'!$A$37),"")</f>
        <v/>
      </c>
      <c r="AE18" s="245"/>
      <c r="AF18" s="245" t="str">
        <f ca="1">IF(AND('Mapa final'!$H$43="Alta",'Mapa final'!$L$43="Mayor"),CONCATENATE("R",'Mapa final'!$A$43),"")</f>
        <v/>
      </c>
      <c r="AG18" s="246"/>
      <c r="AH18" s="258" t="str">
        <f ca="1">IF(AND('Mapa final'!$H$31="Alta",'Mapa final'!$L$31="Catastrófico"),CONCATENATE("R",'Mapa final'!$A$31),"")</f>
        <v/>
      </c>
      <c r="AI18" s="259"/>
      <c r="AJ18" s="259" t="str">
        <f ca="1">IF(AND('Mapa final'!$H$37="Alta",'Mapa final'!$L$37="Catastrófico"),CONCATENATE("R",'Mapa final'!$A$37),"")</f>
        <v/>
      </c>
      <c r="AK18" s="259"/>
      <c r="AL18" s="259" t="str">
        <f ca="1">IF(AND('Mapa final'!$H$43="Alta",'Mapa final'!$L$43="Catastrófico"),CONCATENATE("R",'Mapa final'!$A$43),"")</f>
        <v/>
      </c>
      <c r="AM18" s="260"/>
      <c r="AN18" s="80"/>
      <c r="AO18" s="212"/>
      <c r="AP18" s="213"/>
      <c r="AQ18" s="213"/>
      <c r="AR18" s="213"/>
      <c r="AS18" s="213"/>
      <c r="AT18" s="214"/>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1:80" ht="15" customHeight="1" x14ac:dyDescent="0.4">
      <c r="A19" s="80"/>
      <c r="B19" s="198"/>
      <c r="C19" s="198"/>
      <c r="D19" s="199"/>
      <c r="E19" s="239"/>
      <c r="F19" s="240"/>
      <c r="G19" s="240"/>
      <c r="H19" s="240"/>
      <c r="I19" s="253"/>
      <c r="J19" s="267"/>
      <c r="K19" s="268"/>
      <c r="L19" s="268"/>
      <c r="M19" s="268"/>
      <c r="N19" s="268"/>
      <c r="O19" s="269"/>
      <c r="P19" s="267"/>
      <c r="Q19" s="268"/>
      <c r="R19" s="268"/>
      <c r="S19" s="268"/>
      <c r="T19" s="268"/>
      <c r="U19" s="269"/>
      <c r="V19" s="250"/>
      <c r="W19" s="247"/>
      <c r="X19" s="245"/>
      <c r="Y19" s="245"/>
      <c r="Z19" s="245"/>
      <c r="AA19" s="246"/>
      <c r="AB19" s="250"/>
      <c r="AC19" s="247"/>
      <c r="AD19" s="245"/>
      <c r="AE19" s="245"/>
      <c r="AF19" s="245"/>
      <c r="AG19" s="246"/>
      <c r="AH19" s="258"/>
      <c r="AI19" s="259"/>
      <c r="AJ19" s="259"/>
      <c r="AK19" s="259"/>
      <c r="AL19" s="259"/>
      <c r="AM19" s="260"/>
      <c r="AN19" s="80"/>
      <c r="AO19" s="212"/>
      <c r="AP19" s="213"/>
      <c r="AQ19" s="213"/>
      <c r="AR19" s="213"/>
      <c r="AS19" s="213"/>
      <c r="AT19" s="214"/>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row>
    <row r="20" spans="1:80" ht="15" customHeight="1" x14ac:dyDescent="0.4">
      <c r="A20" s="80"/>
      <c r="B20" s="198"/>
      <c r="C20" s="198"/>
      <c r="D20" s="199"/>
      <c r="E20" s="239"/>
      <c r="F20" s="240"/>
      <c r="G20" s="240"/>
      <c r="H20" s="240"/>
      <c r="I20" s="253"/>
      <c r="J20" s="267" t="str">
        <f ca="1">IF(AND('Mapa final'!$H$49="Alta",'Mapa final'!$L$49="Leve"),CONCATENATE("R",'Mapa final'!$A$49),"")</f>
        <v/>
      </c>
      <c r="K20" s="268"/>
      <c r="L20" s="268" t="str">
        <f>IF(AND('Mapa final'!$H$55="Alta",'Mapa final'!$L$55="Leve"),CONCATENATE("R",'Mapa final'!$A$55),"")</f>
        <v/>
      </c>
      <c r="M20" s="268"/>
      <c r="N20" s="268" t="str">
        <f>IF(AND('Mapa final'!$H$61="Alta",'Mapa final'!$L$61="Leve"),CONCATENATE("R",'Mapa final'!$A$61),"")</f>
        <v/>
      </c>
      <c r="O20" s="269"/>
      <c r="P20" s="267" t="str">
        <f ca="1">IF(AND('Mapa final'!$H$49="Alta",'Mapa final'!$L$49="Menor"),CONCATENATE("R",'Mapa final'!$A$49),"")</f>
        <v/>
      </c>
      <c r="Q20" s="268"/>
      <c r="R20" s="268" t="str">
        <f>IF(AND('Mapa final'!$H$55="Alta",'Mapa final'!$L$55="Menor"),CONCATENATE("R",'Mapa final'!$A$55),"")</f>
        <v/>
      </c>
      <c r="S20" s="268"/>
      <c r="T20" s="268" t="str">
        <f>IF(AND('Mapa final'!$H$61="Alta",'Mapa final'!$L$61="Menor"),CONCATENATE("R",'Mapa final'!$A$61),"")</f>
        <v/>
      </c>
      <c r="U20" s="269"/>
      <c r="V20" s="250" t="str">
        <f ca="1">IF(AND('Mapa final'!$H$49="Alta",'Mapa final'!$L$49="Moderado"),CONCATENATE("R",'Mapa final'!$A$49),"")</f>
        <v/>
      </c>
      <c r="W20" s="247"/>
      <c r="X20" s="245" t="str">
        <f>IF(AND('Mapa final'!$H$55="Alta",'Mapa final'!$L$55="Moderado"),CONCATENATE("R",'Mapa final'!$A$55),"")</f>
        <v/>
      </c>
      <c r="Y20" s="245"/>
      <c r="Z20" s="245" t="str">
        <f>IF(AND('Mapa final'!$H$61="Alta",'Mapa final'!$L$61="Moderado"),CONCATENATE("R",'Mapa final'!$A$61),"")</f>
        <v/>
      </c>
      <c r="AA20" s="246"/>
      <c r="AB20" s="250" t="str">
        <f ca="1">IF(AND('Mapa final'!$H$49="Alta",'Mapa final'!$L$49="Mayor"),CONCATENATE("R",'Mapa final'!$A$49),"")</f>
        <v/>
      </c>
      <c r="AC20" s="247"/>
      <c r="AD20" s="245" t="str">
        <f>IF(AND('Mapa final'!$H$55="Alta",'Mapa final'!$L$55="Mayor"),CONCATENATE("R",'Mapa final'!$A$55),"")</f>
        <v/>
      </c>
      <c r="AE20" s="245"/>
      <c r="AF20" s="245" t="str">
        <f>IF(AND('Mapa final'!$H$61="Alta",'Mapa final'!$L$61="Mayor"),CONCATENATE("R",'Mapa final'!$A$61),"")</f>
        <v/>
      </c>
      <c r="AG20" s="246"/>
      <c r="AH20" s="258" t="str">
        <f ca="1">IF(AND('Mapa final'!$H$49="Alta",'Mapa final'!$L$49="Catastrófico"),CONCATENATE("R",'Mapa final'!$A$49),"")</f>
        <v/>
      </c>
      <c r="AI20" s="259"/>
      <c r="AJ20" s="259" t="str">
        <f>IF(AND('Mapa final'!$H$55="Alta",'Mapa final'!$L$55="Catastrófico"),CONCATENATE("R",'Mapa final'!$A$55),"")</f>
        <v/>
      </c>
      <c r="AK20" s="259"/>
      <c r="AL20" s="259" t="str">
        <f>IF(AND('Mapa final'!$H$61="Alta",'Mapa final'!$L$61="Catastrófico"),CONCATENATE("R",'Mapa final'!$A$61),"")</f>
        <v/>
      </c>
      <c r="AM20" s="260"/>
      <c r="AN20" s="80"/>
      <c r="AO20" s="212"/>
      <c r="AP20" s="213"/>
      <c r="AQ20" s="213"/>
      <c r="AR20" s="213"/>
      <c r="AS20" s="213"/>
      <c r="AT20" s="214"/>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row>
    <row r="21" spans="1:80" ht="15.75" customHeight="1" thickBot="1" x14ac:dyDescent="0.45">
      <c r="A21" s="80"/>
      <c r="B21" s="198"/>
      <c r="C21" s="198"/>
      <c r="D21" s="199"/>
      <c r="E21" s="242"/>
      <c r="F21" s="243"/>
      <c r="G21" s="243"/>
      <c r="H21" s="243"/>
      <c r="I21" s="243"/>
      <c r="J21" s="270"/>
      <c r="K21" s="271"/>
      <c r="L21" s="271"/>
      <c r="M21" s="271"/>
      <c r="N21" s="271"/>
      <c r="O21" s="272"/>
      <c r="P21" s="270"/>
      <c r="Q21" s="271"/>
      <c r="R21" s="271"/>
      <c r="S21" s="271"/>
      <c r="T21" s="271"/>
      <c r="U21" s="272"/>
      <c r="V21" s="255"/>
      <c r="W21" s="256"/>
      <c r="X21" s="256"/>
      <c r="Y21" s="256"/>
      <c r="Z21" s="256"/>
      <c r="AA21" s="257"/>
      <c r="AB21" s="255"/>
      <c r="AC21" s="256"/>
      <c r="AD21" s="256"/>
      <c r="AE21" s="256"/>
      <c r="AF21" s="256"/>
      <c r="AG21" s="257"/>
      <c r="AH21" s="261"/>
      <c r="AI21" s="262"/>
      <c r="AJ21" s="262"/>
      <c r="AK21" s="262"/>
      <c r="AL21" s="262"/>
      <c r="AM21" s="263"/>
      <c r="AN21" s="80"/>
      <c r="AO21" s="215"/>
      <c r="AP21" s="216"/>
      <c r="AQ21" s="216"/>
      <c r="AR21" s="216"/>
      <c r="AS21" s="216"/>
      <c r="AT21" s="217"/>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row>
    <row r="22" spans="1:80" x14ac:dyDescent="0.4">
      <c r="A22" s="80"/>
      <c r="B22" s="198"/>
      <c r="C22" s="198"/>
      <c r="D22" s="199"/>
      <c r="E22" s="236" t="s">
        <v>117</v>
      </c>
      <c r="F22" s="237"/>
      <c r="G22" s="237"/>
      <c r="H22" s="237"/>
      <c r="I22" s="238"/>
      <c r="J22" s="273" t="str">
        <f>IF(AND('Mapa final'!$H$10="Media",'Mapa final'!$L$10="Leve"),CONCATENATE("R",'Mapa final'!$A$10),"")</f>
        <v/>
      </c>
      <c r="K22" s="274"/>
      <c r="L22" s="274" t="str">
        <f>IF(AND('Mapa final'!$H$12="Media",'Mapa final'!$L$12="Leve"),CONCATENATE("R",'Mapa final'!$A$12),"")</f>
        <v/>
      </c>
      <c r="M22" s="274"/>
      <c r="N22" s="274" t="str">
        <f>IF(AND('Mapa final'!$H$15="Media",'Mapa final'!$L$15="Leve"),CONCATENATE("R",'Mapa final'!$A$15),"")</f>
        <v/>
      </c>
      <c r="O22" s="275"/>
      <c r="P22" s="273" t="str">
        <f>IF(AND('Mapa final'!$H$10="Media",'Mapa final'!$L$10="Menor"),CONCATENATE("R",'Mapa final'!$A$10),"")</f>
        <v/>
      </c>
      <c r="Q22" s="274"/>
      <c r="R22" s="274" t="str">
        <f>IF(AND('Mapa final'!$H$12="Media",'Mapa final'!$L$12="Menor"),CONCATENATE("R",'Mapa final'!$A$12),"")</f>
        <v/>
      </c>
      <c r="S22" s="274"/>
      <c r="T22" s="274" t="str">
        <f>IF(AND('Mapa final'!$H$15="Media",'Mapa final'!$L$15="Menor"),CONCATENATE("R",'Mapa final'!$A$15),"")</f>
        <v/>
      </c>
      <c r="U22" s="275"/>
      <c r="V22" s="273" t="str">
        <f>IF(AND('Mapa final'!$H$10="Media",'Mapa final'!$L$10="Moderado"),CONCATENATE("R",'Mapa final'!$A$10),"")</f>
        <v/>
      </c>
      <c r="W22" s="274"/>
      <c r="X22" s="274" t="str">
        <f>IF(AND('Mapa final'!$H$12="Media",'Mapa final'!$L$12="Moderado"),CONCATENATE("R",'Mapa final'!$A$12),"")</f>
        <v/>
      </c>
      <c r="Y22" s="274"/>
      <c r="Z22" s="274" t="str">
        <f>IF(AND('Mapa final'!$H$15="Media",'Mapa final'!$L$15="Moderado"),CONCATENATE("R",'Mapa final'!$A$15),"")</f>
        <v/>
      </c>
      <c r="AA22" s="275"/>
      <c r="AB22" s="248" t="str">
        <f>IF(AND('Mapa final'!$H$10="Media",'Mapa final'!$L$10="Mayor"),CONCATENATE("R",'Mapa final'!$A$10),"")</f>
        <v/>
      </c>
      <c r="AC22" s="249"/>
      <c r="AD22" s="249" t="str">
        <f>IF(AND('Mapa final'!$H$12="Media",'Mapa final'!$L$12="Mayor"),CONCATENATE("R",'Mapa final'!$A$12),"")</f>
        <v/>
      </c>
      <c r="AE22" s="249"/>
      <c r="AF22" s="249" t="str">
        <f>IF(AND('Mapa final'!$H$15="Media",'Mapa final'!$L$15="Mayor"),CONCATENATE("R",'Mapa final'!$A$15),"")</f>
        <v/>
      </c>
      <c r="AG22" s="251"/>
      <c r="AH22" s="264" t="str">
        <f>IF(AND('Mapa final'!$H$10="Media",'Mapa final'!$L$10="Catastrófico"),CONCATENATE("R",'Mapa final'!$A$10),"")</f>
        <v/>
      </c>
      <c r="AI22" s="265"/>
      <c r="AJ22" s="265" t="str">
        <f>IF(AND('Mapa final'!$H$12="Media",'Mapa final'!$L$12="Catastrófico"),CONCATENATE("R",'Mapa final'!$A$12),"")</f>
        <v/>
      </c>
      <c r="AK22" s="265"/>
      <c r="AL22" s="265" t="str">
        <f>IF(AND('Mapa final'!$H$15="Media",'Mapa final'!$L$15="Catastrófico"),CONCATENATE("R",'Mapa final'!$A$15),"")</f>
        <v/>
      </c>
      <c r="AM22" s="266"/>
      <c r="AN22" s="80"/>
      <c r="AO22" s="218" t="s">
        <v>81</v>
      </c>
      <c r="AP22" s="219"/>
      <c r="AQ22" s="219"/>
      <c r="AR22" s="219"/>
      <c r="AS22" s="219"/>
      <c r="AT22" s="22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row>
    <row r="23" spans="1:80" x14ac:dyDescent="0.4">
      <c r="A23" s="80"/>
      <c r="B23" s="198"/>
      <c r="C23" s="198"/>
      <c r="D23" s="199"/>
      <c r="E23" s="239"/>
      <c r="F23" s="240"/>
      <c r="G23" s="240"/>
      <c r="H23" s="240"/>
      <c r="I23" s="241"/>
      <c r="J23" s="267"/>
      <c r="K23" s="268"/>
      <c r="L23" s="268"/>
      <c r="M23" s="268"/>
      <c r="N23" s="268"/>
      <c r="O23" s="269"/>
      <c r="P23" s="267"/>
      <c r="Q23" s="268"/>
      <c r="R23" s="268"/>
      <c r="S23" s="268"/>
      <c r="T23" s="268"/>
      <c r="U23" s="269"/>
      <c r="V23" s="267"/>
      <c r="W23" s="268"/>
      <c r="X23" s="268"/>
      <c r="Y23" s="268"/>
      <c r="Z23" s="268"/>
      <c r="AA23" s="269"/>
      <c r="AB23" s="250"/>
      <c r="AC23" s="247"/>
      <c r="AD23" s="247"/>
      <c r="AE23" s="247"/>
      <c r="AF23" s="247"/>
      <c r="AG23" s="246"/>
      <c r="AH23" s="258"/>
      <c r="AI23" s="259"/>
      <c r="AJ23" s="259"/>
      <c r="AK23" s="259"/>
      <c r="AL23" s="259"/>
      <c r="AM23" s="260"/>
      <c r="AN23" s="80"/>
      <c r="AO23" s="221"/>
      <c r="AP23" s="222"/>
      <c r="AQ23" s="222"/>
      <c r="AR23" s="222"/>
      <c r="AS23" s="222"/>
      <c r="AT23" s="223"/>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row>
    <row r="24" spans="1:80" x14ac:dyDescent="0.4">
      <c r="A24" s="80"/>
      <c r="B24" s="198"/>
      <c r="C24" s="198"/>
      <c r="D24" s="199"/>
      <c r="E24" s="239"/>
      <c r="F24" s="240"/>
      <c r="G24" s="240"/>
      <c r="H24" s="240"/>
      <c r="I24" s="241"/>
      <c r="J24" s="267" t="str">
        <f>IF(AND('Mapa final'!$H$16="Media",'Mapa final'!$L$16="Leve"),CONCATENATE("R",'Mapa final'!$A$16),"")</f>
        <v/>
      </c>
      <c r="K24" s="268"/>
      <c r="L24" s="268" t="str">
        <f ca="1">IF(AND('Mapa final'!$H$19="Media",'Mapa final'!$L$19="Leve"),CONCATENATE("R",'Mapa final'!$A$19),"")</f>
        <v/>
      </c>
      <c r="M24" s="268"/>
      <c r="N24" s="268" t="str">
        <f ca="1">IF(AND('Mapa final'!$H$25="Media",'Mapa final'!$L$25="Leve"),CONCATENATE("R",'Mapa final'!$A$25),"")</f>
        <v/>
      </c>
      <c r="O24" s="269"/>
      <c r="P24" s="267" t="str">
        <f>IF(AND('Mapa final'!$H$16="Media",'Mapa final'!$L$16="Menor"),CONCATENATE("R",'Mapa final'!$A$16),"")</f>
        <v/>
      </c>
      <c r="Q24" s="268"/>
      <c r="R24" s="268" t="str">
        <f ca="1">IF(AND('Mapa final'!$H$19="Media",'Mapa final'!$L$19="Menor"),CONCATENATE("R",'Mapa final'!$A$19),"")</f>
        <v/>
      </c>
      <c r="S24" s="268"/>
      <c r="T24" s="268" t="str">
        <f ca="1">IF(AND('Mapa final'!$H$25="Media",'Mapa final'!$L$25="Menor"),CONCATENATE("R",'Mapa final'!$A$25),"")</f>
        <v/>
      </c>
      <c r="U24" s="269"/>
      <c r="V24" s="267" t="str">
        <f>IF(AND('Mapa final'!$H$16="Media",'Mapa final'!$L$16="Moderado"),CONCATENATE("R",'Mapa final'!$A$16),"")</f>
        <v/>
      </c>
      <c r="W24" s="268"/>
      <c r="X24" s="268" t="str">
        <f ca="1">IF(AND('Mapa final'!$H$19="Media",'Mapa final'!$L$19="Moderado"),CONCATENATE("R",'Mapa final'!$A$19),"")</f>
        <v/>
      </c>
      <c r="Y24" s="268"/>
      <c r="Z24" s="268" t="str">
        <f ca="1">IF(AND('Mapa final'!$H$25="Media",'Mapa final'!$L$25="Moderado"),CONCATENATE("R",'Mapa final'!$A$25),"")</f>
        <v/>
      </c>
      <c r="AA24" s="269"/>
      <c r="AB24" s="250" t="str">
        <f>IF(AND('Mapa final'!$H$16="Media",'Mapa final'!$L$16="Mayor"),CONCATENATE("R",'Mapa final'!$A$16),"")</f>
        <v/>
      </c>
      <c r="AC24" s="247"/>
      <c r="AD24" s="245" t="str">
        <f ca="1">IF(AND('Mapa final'!$H$19="Media",'Mapa final'!$L$19="Mayor"),CONCATENATE("R",'Mapa final'!$A$19),"")</f>
        <v/>
      </c>
      <c r="AE24" s="245"/>
      <c r="AF24" s="245" t="str">
        <f ca="1">IF(AND('Mapa final'!$H$25="Media",'Mapa final'!$L$25="Mayor"),CONCATENATE("R",'Mapa final'!$A$25),"")</f>
        <v/>
      </c>
      <c r="AG24" s="246"/>
      <c r="AH24" s="258" t="str">
        <f>IF(AND('Mapa final'!$H$16="Media",'Mapa final'!$L$16="Catastrófico"),CONCATENATE("R",'Mapa final'!$A$16),"")</f>
        <v/>
      </c>
      <c r="AI24" s="259"/>
      <c r="AJ24" s="259" t="str">
        <f ca="1">IF(AND('Mapa final'!$H$19="Media",'Mapa final'!$L$19="Catastrófico"),CONCATENATE("R",'Mapa final'!$A$19),"")</f>
        <v/>
      </c>
      <c r="AK24" s="259"/>
      <c r="AL24" s="259" t="str">
        <f ca="1">IF(AND('Mapa final'!$H$25="Media",'Mapa final'!$L$25="Catastrófico"),CONCATENATE("R",'Mapa final'!$A$25),"")</f>
        <v/>
      </c>
      <c r="AM24" s="260"/>
      <c r="AN24" s="80"/>
      <c r="AO24" s="221"/>
      <c r="AP24" s="222"/>
      <c r="AQ24" s="222"/>
      <c r="AR24" s="222"/>
      <c r="AS24" s="222"/>
      <c r="AT24" s="223"/>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row>
    <row r="25" spans="1:80" x14ac:dyDescent="0.4">
      <c r="A25" s="80"/>
      <c r="B25" s="198"/>
      <c r="C25" s="198"/>
      <c r="D25" s="199"/>
      <c r="E25" s="239"/>
      <c r="F25" s="240"/>
      <c r="G25" s="240"/>
      <c r="H25" s="240"/>
      <c r="I25" s="241"/>
      <c r="J25" s="267"/>
      <c r="K25" s="268"/>
      <c r="L25" s="268"/>
      <c r="M25" s="268"/>
      <c r="N25" s="268"/>
      <c r="O25" s="269"/>
      <c r="P25" s="267"/>
      <c r="Q25" s="268"/>
      <c r="R25" s="268"/>
      <c r="S25" s="268"/>
      <c r="T25" s="268"/>
      <c r="U25" s="269"/>
      <c r="V25" s="267"/>
      <c r="W25" s="268"/>
      <c r="X25" s="268"/>
      <c r="Y25" s="268"/>
      <c r="Z25" s="268"/>
      <c r="AA25" s="269"/>
      <c r="AB25" s="250"/>
      <c r="AC25" s="247"/>
      <c r="AD25" s="245"/>
      <c r="AE25" s="245"/>
      <c r="AF25" s="245"/>
      <c r="AG25" s="246"/>
      <c r="AH25" s="258"/>
      <c r="AI25" s="259"/>
      <c r="AJ25" s="259"/>
      <c r="AK25" s="259"/>
      <c r="AL25" s="259"/>
      <c r="AM25" s="260"/>
      <c r="AN25" s="80"/>
      <c r="AO25" s="221"/>
      <c r="AP25" s="222"/>
      <c r="AQ25" s="222"/>
      <c r="AR25" s="222"/>
      <c r="AS25" s="222"/>
      <c r="AT25" s="223"/>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row>
    <row r="26" spans="1:80" x14ac:dyDescent="0.4">
      <c r="A26" s="80"/>
      <c r="B26" s="198"/>
      <c r="C26" s="198"/>
      <c r="D26" s="199"/>
      <c r="E26" s="239"/>
      <c r="F26" s="240"/>
      <c r="G26" s="240"/>
      <c r="H26" s="240"/>
      <c r="I26" s="241"/>
      <c r="J26" s="267" t="str">
        <f ca="1">IF(AND('Mapa final'!$H$31="Media",'Mapa final'!$L$31="Leve"),CONCATENATE("R",'Mapa final'!$A$31),"")</f>
        <v/>
      </c>
      <c r="K26" s="268"/>
      <c r="L26" s="268" t="str">
        <f ca="1">IF(AND('Mapa final'!$H$37="Media",'Mapa final'!$L$37="Leve"),CONCATENATE("R",'Mapa final'!$A$37),"")</f>
        <v/>
      </c>
      <c r="M26" s="268"/>
      <c r="N26" s="268" t="str">
        <f ca="1">IF(AND('Mapa final'!$H$43="Media",'Mapa final'!$L$43="Leve"),CONCATENATE("R",'Mapa final'!$A$43),"")</f>
        <v/>
      </c>
      <c r="O26" s="269"/>
      <c r="P26" s="267" t="str">
        <f ca="1">IF(AND('Mapa final'!$H$31="Media",'Mapa final'!$L$31="Menor"),CONCATENATE("R",'Mapa final'!$A$31),"")</f>
        <v/>
      </c>
      <c r="Q26" s="268"/>
      <c r="R26" s="268" t="str">
        <f ca="1">IF(AND('Mapa final'!$H$37="Media",'Mapa final'!$L$37="Menor"),CONCATENATE("R",'Mapa final'!$A$37),"")</f>
        <v/>
      </c>
      <c r="S26" s="268"/>
      <c r="T26" s="268" t="str">
        <f ca="1">IF(AND('Mapa final'!$H$43="Media",'Mapa final'!$L$43="Menor"),CONCATENATE("R",'Mapa final'!$A$43),"")</f>
        <v/>
      </c>
      <c r="U26" s="269"/>
      <c r="V26" s="267" t="str">
        <f ca="1">IF(AND('Mapa final'!$H$31="Media",'Mapa final'!$L$31="Moderado"),CONCATENATE("R",'Mapa final'!$A$31),"")</f>
        <v/>
      </c>
      <c r="W26" s="268"/>
      <c r="X26" s="268" t="str">
        <f ca="1">IF(AND('Mapa final'!$H$37="Media",'Mapa final'!$L$37="Moderado"),CONCATENATE("R",'Mapa final'!$A$37),"")</f>
        <v/>
      </c>
      <c r="Y26" s="268"/>
      <c r="Z26" s="268" t="str">
        <f ca="1">IF(AND('Mapa final'!$H$43="Media",'Mapa final'!$L$43="Moderado"),CONCATENATE("R",'Mapa final'!$A$43),"")</f>
        <v/>
      </c>
      <c r="AA26" s="269"/>
      <c r="AB26" s="250" t="str">
        <f ca="1">IF(AND('Mapa final'!$H$31="Media",'Mapa final'!$L$31="Mayor"),CONCATENATE("R",'Mapa final'!$A$31),"")</f>
        <v/>
      </c>
      <c r="AC26" s="247"/>
      <c r="AD26" s="245" t="str">
        <f ca="1">IF(AND('Mapa final'!$H$37="Media",'Mapa final'!$L$37="Mayor"),CONCATENATE("R",'Mapa final'!$A$37),"")</f>
        <v/>
      </c>
      <c r="AE26" s="245"/>
      <c r="AF26" s="245" t="str">
        <f ca="1">IF(AND('Mapa final'!$H$43="Media",'Mapa final'!$L$43="Mayor"),CONCATENATE("R",'Mapa final'!$A$43),"")</f>
        <v/>
      </c>
      <c r="AG26" s="246"/>
      <c r="AH26" s="258" t="str">
        <f ca="1">IF(AND('Mapa final'!$H$31="Media",'Mapa final'!$L$31="Catastrófico"),CONCATENATE("R",'Mapa final'!$A$31),"")</f>
        <v/>
      </c>
      <c r="AI26" s="259"/>
      <c r="AJ26" s="259" t="str">
        <f ca="1">IF(AND('Mapa final'!$H$37="Media",'Mapa final'!$L$37="Catastrófico"),CONCATENATE("R",'Mapa final'!$A$37),"")</f>
        <v/>
      </c>
      <c r="AK26" s="259"/>
      <c r="AL26" s="259" t="str">
        <f ca="1">IF(AND('Mapa final'!$H$43="Media",'Mapa final'!$L$43="Catastrófico"),CONCATENATE("R",'Mapa final'!$A$43),"")</f>
        <v/>
      </c>
      <c r="AM26" s="260"/>
      <c r="AN26" s="80"/>
      <c r="AO26" s="221"/>
      <c r="AP26" s="222"/>
      <c r="AQ26" s="222"/>
      <c r="AR26" s="222"/>
      <c r="AS26" s="222"/>
      <c r="AT26" s="223"/>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row>
    <row r="27" spans="1:80" x14ac:dyDescent="0.4">
      <c r="A27" s="80"/>
      <c r="B27" s="198"/>
      <c r="C27" s="198"/>
      <c r="D27" s="199"/>
      <c r="E27" s="239"/>
      <c r="F27" s="240"/>
      <c r="G27" s="240"/>
      <c r="H27" s="240"/>
      <c r="I27" s="241"/>
      <c r="J27" s="267"/>
      <c r="K27" s="268"/>
      <c r="L27" s="268"/>
      <c r="M27" s="268"/>
      <c r="N27" s="268"/>
      <c r="O27" s="269"/>
      <c r="P27" s="267"/>
      <c r="Q27" s="268"/>
      <c r="R27" s="268"/>
      <c r="S27" s="268"/>
      <c r="T27" s="268"/>
      <c r="U27" s="269"/>
      <c r="V27" s="267"/>
      <c r="W27" s="268"/>
      <c r="X27" s="268"/>
      <c r="Y27" s="268"/>
      <c r="Z27" s="268"/>
      <c r="AA27" s="269"/>
      <c r="AB27" s="250"/>
      <c r="AC27" s="247"/>
      <c r="AD27" s="245"/>
      <c r="AE27" s="245"/>
      <c r="AF27" s="245"/>
      <c r="AG27" s="246"/>
      <c r="AH27" s="258"/>
      <c r="AI27" s="259"/>
      <c r="AJ27" s="259"/>
      <c r="AK27" s="259"/>
      <c r="AL27" s="259"/>
      <c r="AM27" s="260"/>
      <c r="AN27" s="80"/>
      <c r="AO27" s="221"/>
      <c r="AP27" s="222"/>
      <c r="AQ27" s="222"/>
      <c r="AR27" s="222"/>
      <c r="AS27" s="222"/>
      <c r="AT27" s="223"/>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row>
    <row r="28" spans="1:80" x14ac:dyDescent="0.4">
      <c r="A28" s="80"/>
      <c r="B28" s="198"/>
      <c r="C28" s="198"/>
      <c r="D28" s="199"/>
      <c r="E28" s="239"/>
      <c r="F28" s="240"/>
      <c r="G28" s="240"/>
      <c r="H28" s="240"/>
      <c r="I28" s="241"/>
      <c r="J28" s="267" t="str">
        <f ca="1">IF(AND('Mapa final'!$H$49="Media",'Mapa final'!$L$49="Leve"),CONCATENATE("R",'Mapa final'!$A$49),"")</f>
        <v/>
      </c>
      <c r="K28" s="268"/>
      <c r="L28" s="268" t="str">
        <f>IF(AND('Mapa final'!$H$55="Media",'Mapa final'!$L$55="Leve"),CONCATENATE("R",'Mapa final'!$A$55),"")</f>
        <v/>
      </c>
      <c r="M28" s="268"/>
      <c r="N28" s="268" t="str">
        <f>IF(AND('Mapa final'!$H$61="Media",'Mapa final'!$L$61="Leve"),CONCATENATE("R",'Mapa final'!$A$61),"")</f>
        <v/>
      </c>
      <c r="O28" s="269"/>
      <c r="P28" s="267" t="str">
        <f ca="1">IF(AND('Mapa final'!$H$49="Media",'Mapa final'!$L$49="Menor"),CONCATENATE("R",'Mapa final'!$A$49),"")</f>
        <v/>
      </c>
      <c r="Q28" s="268"/>
      <c r="R28" s="268" t="str">
        <f>IF(AND('Mapa final'!$H$55="Media",'Mapa final'!$L$55="Menor"),CONCATENATE("R",'Mapa final'!$A$55),"")</f>
        <v/>
      </c>
      <c r="S28" s="268"/>
      <c r="T28" s="268" t="str">
        <f>IF(AND('Mapa final'!$H$61="Media",'Mapa final'!$L$61="Menor"),CONCATENATE("R",'Mapa final'!$A$61),"")</f>
        <v/>
      </c>
      <c r="U28" s="269"/>
      <c r="V28" s="267" t="str">
        <f ca="1">IF(AND('Mapa final'!$H$49="Media",'Mapa final'!$L$49="Moderado"),CONCATENATE("R",'Mapa final'!$A$49),"")</f>
        <v/>
      </c>
      <c r="W28" s="268"/>
      <c r="X28" s="268" t="str">
        <f>IF(AND('Mapa final'!$H$55="Media",'Mapa final'!$L$55="Moderado"),CONCATENATE("R",'Mapa final'!$A$55),"")</f>
        <v/>
      </c>
      <c r="Y28" s="268"/>
      <c r="Z28" s="268" t="str">
        <f>IF(AND('Mapa final'!$H$61="Media",'Mapa final'!$L$61="Moderado"),CONCATENATE("R",'Mapa final'!$A$61),"")</f>
        <v/>
      </c>
      <c r="AA28" s="269"/>
      <c r="AB28" s="250" t="str">
        <f ca="1">IF(AND('Mapa final'!$H$49="Media",'Mapa final'!$L$49="Mayor"),CONCATENATE("R",'Mapa final'!$A$49),"")</f>
        <v/>
      </c>
      <c r="AC28" s="247"/>
      <c r="AD28" s="245" t="str">
        <f>IF(AND('Mapa final'!$H$55="Media",'Mapa final'!$L$55="Mayor"),CONCATENATE("R",'Mapa final'!$A$55),"")</f>
        <v/>
      </c>
      <c r="AE28" s="245"/>
      <c r="AF28" s="245" t="str">
        <f>IF(AND('Mapa final'!$H$61="Media",'Mapa final'!$L$61="Mayor"),CONCATENATE("R",'Mapa final'!$A$61),"")</f>
        <v/>
      </c>
      <c r="AG28" s="246"/>
      <c r="AH28" s="258" t="str">
        <f ca="1">IF(AND('Mapa final'!$H$49="Media",'Mapa final'!$L$49="Catastrófico"),CONCATENATE("R",'Mapa final'!$A$49),"")</f>
        <v/>
      </c>
      <c r="AI28" s="259"/>
      <c r="AJ28" s="259" t="str">
        <f>IF(AND('Mapa final'!$H$55="Media",'Mapa final'!$L$55="Catastrófico"),CONCATENATE("R",'Mapa final'!$A$55),"")</f>
        <v/>
      </c>
      <c r="AK28" s="259"/>
      <c r="AL28" s="259" t="str">
        <f>IF(AND('Mapa final'!$H$61="Media",'Mapa final'!$L$61="Catastrófico"),CONCATENATE("R",'Mapa final'!$A$61),"")</f>
        <v/>
      </c>
      <c r="AM28" s="260"/>
      <c r="AN28" s="80"/>
      <c r="AO28" s="221"/>
      <c r="AP28" s="222"/>
      <c r="AQ28" s="222"/>
      <c r="AR28" s="222"/>
      <c r="AS28" s="222"/>
      <c r="AT28" s="223"/>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row>
    <row r="29" spans="1:80" ht="15" thickBot="1" x14ac:dyDescent="0.45">
      <c r="A29" s="80"/>
      <c r="B29" s="198"/>
      <c r="C29" s="198"/>
      <c r="D29" s="199"/>
      <c r="E29" s="242"/>
      <c r="F29" s="243"/>
      <c r="G29" s="243"/>
      <c r="H29" s="243"/>
      <c r="I29" s="244"/>
      <c r="J29" s="267"/>
      <c r="K29" s="268"/>
      <c r="L29" s="268"/>
      <c r="M29" s="268"/>
      <c r="N29" s="268"/>
      <c r="O29" s="269"/>
      <c r="P29" s="270"/>
      <c r="Q29" s="271"/>
      <c r="R29" s="271"/>
      <c r="S29" s="271"/>
      <c r="T29" s="271"/>
      <c r="U29" s="272"/>
      <c r="V29" s="270"/>
      <c r="W29" s="271"/>
      <c r="X29" s="271"/>
      <c r="Y29" s="271"/>
      <c r="Z29" s="271"/>
      <c r="AA29" s="272"/>
      <c r="AB29" s="255"/>
      <c r="AC29" s="256"/>
      <c r="AD29" s="256"/>
      <c r="AE29" s="256"/>
      <c r="AF29" s="256"/>
      <c r="AG29" s="257"/>
      <c r="AH29" s="261"/>
      <c r="AI29" s="262"/>
      <c r="AJ29" s="262"/>
      <c r="AK29" s="262"/>
      <c r="AL29" s="262"/>
      <c r="AM29" s="263"/>
      <c r="AN29" s="80"/>
      <c r="AO29" s="224"/>
      <c r="AP29" s="225"/>
      <c r="AQ29" s="225"/>
      <c r="AR29" s="225"/>
      <c r="AS29" s="225"/>
      <c r="AT29" s="226"/>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row>
    <row r="30" spans="1:80" x14ac:dyDescent="0.4">
      <c r="A30" s="80"/>
      <c r="B30" s="198"/>
      <c r="C30" s="198"/>
      <c r="D30" s="199"/>
      <c r="E30" s="236" t="s">
        <v>114</v>
      </c>
      <c r="F30" s="237"/>
      <c r="G30" s="237"/>
      <c r="H30" s="237"/>
      <c r="I30" s="237"/>
      <c r="J30" s="282" t="str">
        <f>IF(AND('Mapa final'!$H$10="Baja",'Mapa final'!$L$10="Leve"),CONCATENATE("R",'Mapa final'!$A$10),"")</f>
        <v/>
      </c>
      <c r="K30" s="283"/>
      <c r="L30" s="283" t="str">
        <f>IF(AND('Mapa final'!$H$12="Baja",'Mapa final'!$L$12="Leve"),CONCATENATE("R",'Mapa final'!$A$12),"")</f>
        <v/>
      </c>
      <c r="M30" s="283"/>
      <c r="N30" s="283" t="str">
        <f>IF(AND('Mapa final'!$H$15="Baja",'Mapa final'!$L$15="Leve"),CONCATENATE("R",'Mapa final'!$A$15),"")</f>
        <v/>
      </c>
      <c r="O30" s="284"/>
      <c r="P30" s="274" t="str">
        <f>IF(AND('Mapa final'!$H$10="Baja",'Mapa final'!$L$10="Menor"),CONCATENATE("R",'Mapa final'!$A$10),"")</f>
        <v/>
      </c>
      <c r="Q30" s="274"/>
      <c r="R30" s="274" t="str">
        <f>IF(AND('Mapa final'!$H$12="Baja",'Mapa final'!$L$12="Menor"),CONCATENATE("R",'Mapa final'!$A$12),"")</f>
        <v>R2</v>
      </c>
      <c r="S30" s="274"/>
      <c r="T30" s="274" t="str">
        <f>IF(AND('Mapa final'!$H$15="Baja",'Mapa final'!$L$15="Menor"),CONCATENATE("R",'Mapa final'!$A$15),"")</f>
        <v/>
      </c>
      <c r="U30" s="275"/>
      <c r="V30" s="273" t="str">
        <f>IF(AND('Mapa final'!$H$10="Baja",'Mapa final'!$L$10="Moderado"),CONCATENATE("R",'Mapa final'!$A$10),"")</f>
        <v/>
      </c>
      <c r="W30" s="274"/>
      <c r="X30" s="274" t="str">
        <f>IF(AND('Mapa final'!$H$12="Baja",'Mapa final'!$L$12="Moderado"),CONCATENATE("R",'Mapa final'!$A$12),"")</f>
        <v/>
      </c>
      <c r="Y30" s="274"/>
      <c r="Z30" s="274" t="str">
        <f>IF(AND('Mapa final'!$H$15="Baja",'Mapa final'!$L$15="Moderado"),CONCATENATE("R",'Mapa final'!$A$15),"")</f>
        <v/>
      </c>
      <c r="AA30" s="275"/>
      <c r="AB30" s="248" t="str">
        <f>IF(AND('Mapa final'!$H$10="Baja",'Mapa final'!$L$10="Mayor"),CONCATENATE("R",'Mapa final'!$A$10),"")</f>
        <v/>
      </c>
      <c r="AC30" s="249"/>
      <c r="AD30" s="249" t="str">
        <f>IF(AND('Mapa final'!$H$12="Baja",'Mapa final'!$L$12="Mayor"),CONCATENATE("R",'Mapa final'!$A$12),"")</f>
        <v/>
      </c>
      <c r="AE30" s="249"/>
      <c r="AF30" s="249" t="str">
        <f>IF(AND('Mapa final'!$H$15="Baja",'Mapa final'!$L$15="Mayor"),CONCATENATE("R",'Mapa final'!$A$15),"")</f>
        <v/>
      </c>
      <c r="AG30" s="251"/>
      <c r="AH30" s="264" t="str">
        <f>IF(AND('Mapa final'!$H$10="Baja",'Mapa final'!$L$10="Catastrófico"),CONCATENATE("R",'Mapa final'!$A$10),"")</f>
        <v/>
      </c>
      <c r="AI30" s="265"/>
      <c r="AJ30" s="265" t="str">
        <f>IF(AND('Mapa final'!$H$12="Baja",'Mapa final'!$L$12="Catastrófico"),CONCATENATE("R",'Mapa final'!$A$12),"")</f>
        <v/>
      </c>
      <c r="AK30" s="265"/>
      <c r="AL30" s="265" t="str">
        <f>IF(AND('Mapa final'!$H$15="Baja",'Mapa final'!$L$15="Catastrófico"),CONCATENATE("R",'Mapa final'!$A$15),"")</f>
        <v/>
      </c>
      <c r="AM30" s="266"/>
      <c r="AN30" s="80"/>
      <c r="AO30" s="227" t="s">
        <v>82</v>
      </c>
      <c r="AP30" s="228"/>
      <c r="AQ30" s="228"/>
      <c r="AR30" s="228"/>
      <c r="AS30" s="228"/>
      <c r="AT30" s="229"/>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row>
    <row r="31" spans="1:80" x14ac:dyDescent="0.4">
      <c r="A31" s="80"/>
      <c r="B31" s="198"/>
      <c r="C31" s="198"/>
      <c r="D31" s="199"/>
      <c r="E31" s="239"/>
      <c r="F31" s="240"/>
      <c r="G31" s="240"/>
      <c r="H31" s="240"/>
      <c r="I31" s="253"/>
      <c r="J31" s="278"/>
      <c r="K31" s="276"/>
      <c r="L31" s="276"/>
      <c r="M31" s="276"/>
      <c r="N31" s="276"/>
      <c r="O31" s="277"/>
      <c r="P31" s="268"/>
      <c r="Q31" s="268"/>
      <c r="R31" s="268"/>
      <c r="S31" s="268"/>
      <c r="T31" s="268"/>
      <c r="U31" s="269"/>
      <c r="V31" s="267"/>
      <c r="W31" s="268"/>
      <c r="X31" s="268"/>
      <c r="Y31" s="268"/>
      <c r="Z31" s="268"/>
      <c r="AA31" s="269"/>
      <c r="AB31" s="250"/>
      <c r="AC31" s="247"/>
      <c r="AD31" s="247"/>
      <c r="AE31" s="247"/>
      <c r="AF31" s="247"/>
      <c r="AG31" s="246"/>
      <c r="AH31" s="258"/>
      <c r="AI31" s="259"/>
      <c r="AJ31" s="259"/>
      <c r="AK31" s="259"/>
      <c r="AL31" s="259"/>
      <c r="AM31" s="260"/>
      <c r="AN31" s="80"/>
      <c r="AO31" s="230"/>
      <c r="AP31" s="231"/>
      <c r="AQ31" s="231"/>
      <c r="AR31" s="231"/>
      <c r="AS31" s="231"/>
      <c r="AT31" s="232"/>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row>
    <row r="32" spans="1:80" x14ac:dyDescent="0.4">
      <c r="A32" s="80"/>
      <c r="B32" s="198"/>
      <c r="C32" s="198"/>
      <c r="D32" s="199"/>
      <c r="E32" s="239"/>
      <c r="F32" s="240"/>
      <c r="G32" s="240"/>
      <c r="H32" s="240"/>
      <c r="I32" s="253"/>
      <c r="J32" s="278" t="str">
        <f>IF(AND('Mapa final'!$H$16="Baja",'Mapa final'!$L$16="Leve"),CONCATENATE("R",'Mapa final'!$A$16),"")</f>
        <v/>
      </c>
      <c r="K32" s="276"/>
      <c r="L32" s="276" t="str">
        <f ca="1">IF(AND('Mapa final'!$H$19="Baja",'Mapa final'!$L$19="Leve"),CONCATENATE("R",'Mapa final'!$A$19),"")</f>
        <v/>
      </c>
      <c r="M32" s="276"/>
      <c r="N32" s="276" t="str">
        <f ca="1">IF(AND('Mapa final'!$H$25="Baja",'Mapa final'!$L$25="Leve"),CONCATENATE("R",'Mapa final'!$A$25),"")</f>
        <v/>
      </c>
      <c r="O32" s="277"/>
      <c r="P32" s="268" t="str">
        <f>IF(AND('Mapa final'!$H$16="Baja",'Mapa final'!$L$16="Menor"),CONCATENATE("R",'Mapa final'!$A$16),"")</f>
        <v/>
      </c>
      <c r="Q32" s="268"/>
      <c r="R32" s="268" t="str">
        <f ca="1">IF(AND('Mapa final'!$H$19="Baja",'Mapa final'!$L$19="Menor"),CONCATENATE("R",'Mapa final'!$A$19),"")</f>
        <v/>
      </c>
      <c r="S32" s="268"/>
      <c r="T32" s="268" t="str">
        <f ca="1">IF(AND('Mapa final'!$H$25="Baja",'Mapa final'!$L$25="Menor"),CONCATENATE("R",'Mapa final'!$A$25),"")</f>
        <v/>
      </c>
      <c r="U32" s="269"/>
      <c r="V32" s="267" t="str">
        <f>IF(AND('Mapa final'!$H$16="Baja",'Mapa final'!$L$16="Moderado"),CONCATENATE("R",'Mapa final'!$A$16),"")</f>
        <v/>
      </c>
      <c r="W32" s="268"/>
      <c r="X32" s="268" t="str">
        <f ca="1">IF(AND('Mapa final'!$H$19="Baja",'Mapa final'!$L$19="Moderado"),CONCATENATE("R",'Mapa final'!$A$19),"")</f>
        <v/>
      </c>
      <c r="Y32" s="268"/>
      <c r="Z32" s="268" t="str">
        <f ca="1">IF(AND('Mapa final'!$H$25="Baja",'Mapa final'!$L$25="Moderado"),CONCATENATE("R",'Mapa final'!$A$25),"")</f>
        <v/>
      </c>
      <c r="AA32" s="269"/>
      <c r="AB32" s="250" t="str">
        <f>IF(AND('Mapa final'!$H$16="Baja",'Mapa final'!$L$16="Mayor"),CONCATENATE("R",'Mapa final'!$A$16),"")</f>
        <v/>
      </c>
      <c r="AC32" s="247"/>
      <c r="AD32" s="245" t="str">
        <f ca="1">IF(AND('Mapa final'!$H$19="Baja",'Mapa final'!$L$19="Mayor"),CONCATENATE("R",'Mapa final'!$A$19),"")</f>
        <v/>
      </c>
      <c r="AE32" s="245"/>
      <c r="AF32" s="245" t="str">
        <f ca="1">IF(AND('Mapa final'!$H$25="Baja",'Mapa final'!$L$25="Mayor"),CONCATENATE("R",'Mapa final'!$A$25),"")</f>
        <v/>
      </c>
      <c r="AG32" s="246"/>
      <c r="AH32" s="258" t="str">
        <f>IF(AND('Mapa final'!$H$16="Baja",'Mapa final'!$L$16="Catastrófico"),CONCATENATE("R",'Mapa final'!$A$16),"")</f>
        <v/>
      </c>
      <c r="AI32" s="259"/>
      <c r="AJ32" s="259" t="str">
        <f ca="1">IF(AND('Mapa final'!$H$19="Baja",'Mapa final'!$L$19="Catastrófico"),CONCATENATE("R",'Mapa final'!$A$19),"")</f>
        <v/>
      </c>
      <c r="AK32" s="259"/>
      <c r="AL32" s="259" t="str">
        <f ca="1">IF(AND('Mapa final'!$H$25="Baja",'Mapa final'!$L$25="Catastrófico"),CONCATENATE("R",'Mapa final'!$A$25),"")</f>
        <v/>
      </c>
      <c r="AM32" s="260"/>
      <c r="AN32" s="80"/>
      <c r="AO32" s="230"/>
      <c r="AP32" s="231"/>
      <c r="AQ32" s="231"/>
      <c r="AR32" s="231"/>
      <c r="AS32" s="231"/>
      <c r="AT32" s="232"/>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row>
    <row r="33" spans="1:80" x14ac:dyDescent="0.4">
      <c r="A33" s="80"/>
      <c r="B33" s="198"/>
      <c r="C33" s="198"/>
      <c r="D33" s="199"/>
      <c r="E33" s="239"/>
      <c r="F33" s="240"/>
      <c r="G33" s="240"/>
      <c r="H33" s="240"/>
      <c r="I33" s="253"/>
      <c r="J33" s="278"/>
      <c r="K33" s="276"/>
      <c r="L33" s="276"/>
      <c r="M33" s="276"/>
      <c r="N33" s="276"/>
      <c r="O33" s="277"/>
      <c r="P33" s="268"/>
      <c r="Q33" s="268"/>
      <c r="R33" s="268"/>
      <c r="S33" s="268"/>
      <c r="T33" s="268"/>
      <c r="U33" s="269"/>
      <c r="V33" s="267"/>
      <c r="W33" s="268"/>
      <c r="X33" s="268"/>
      <c r="Y33" s="268"/>
      <c r="Z33" s="268"/>
      <c r="AA33" s="269"/>
      <c r="AB33" s="250"/>
      <c r="AC33" s="247"/>
      <c r="AD33" s="245"/>
      <c r="AE33" s="245"/>
      <c r="AF33" s="245"/>
      <c r="AG33" s="246"/>
      <c r="AH33" s="258"/>
      <c r="AI33" s="259"/>
      <c r="AJ33" s="259"/>
      <c r="AK33" s="259"/>
      <c r="AL33" s="259"/>
      <c r="AM33" s="260"/>
      <c r="AN33" s="80"/>
      <c r="AO33" s="230"/>
      <c r="AP33" s="231"/>
      <c r="AQ33" s="231"/>
      <c r="AR33" s="231"/>
      <c r="AS33" s="231"/>
      <c r="AT33" s="232"/>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row>
    <row r="34" spans="1:80" x14ac:dyDescent="0.4">
      <c r="A34" s="80"/>
      <c r="B34" s="198"/>
      <c r="C34" s="198"/>
      <c r="D34" s="199"/>
      <c r="E34" s="239"/>
      <c r="F34" s="240"/>
      <c r="G34" s="240"/>
      <c r="H34" s="240"/>
      <c r="I34" s="253"/>
      <c r="J34" s="278" t="str">
        <f ca="1">IF(AND('Mapa final'!$H$31="Baja",'Mapa final'!$L$31="Leve"),CONCATENATE("R",'Mapa final'!$A$31),"")</f>
        <v/>
      </c>
      <c r="K34" s="276"/>
      <c r="L34" s="276" t="str">
        <f ca="1">IF(AND('Mapa final'!$H$37="Baja",'Mapa final'!$L$37="Leve"),CONCATENATE("R",'Mapa final'!$A$37),"")</f>
        <v/>
      </c>
      <c r="M34" s="276"/>
      <c r="N34" s="276" t="str">
        <f ca="1">IF(AND('Mapa final'!$H$43="Baja",'Mapa final'!$L$43="Leve"),CONCATENATE("R",'Mapa final'!$A$43),"")</f>
        <v/>
      </c>
      <c r="O34" s="277"/>
      <c r="P34" s="268" t="str">
        <f ca="1">IF(AND('Mapa final'!$H$31="Baja",'Mapa final'!$L$31="Menor"),CONCATENATE("R",'Mapa final'!$A$31),"")</f>
        <v/>
      </c>
      <c r="Q34" s="268"/>
      <c r="R34" s="268" t="str">
        <f ca="1">IF(AND('Mapa final'!$H$37="Baja",'Mapa final'!$L$37="Menor"),CONCATENATE("R",'Mapa final'!$A$37),"")</f>
        <v/>
      </c>
      <c r="S34" s="268"/>
      <c r="T34" s="268" t="str">
        <f ca="1">IF(AND('Mapa final'!$H$43="Baja",'Mapa final'!$L$43="Menor"),CONCATENATE("R",'Mapa final'!$A$43),"")</f>
        <v/>
      </c>
      <c r="U34" s="269"/>
      <c r="V34" s="267" t="str">
        <f ca="1">IF(AND('Mapa final'!$H$31="Baja",'Mapa final'!$L$31="Moderado"),CONCATENATE("R",'Mapa final'!$A$31),"")</f>
        <v/>
      </c>
      <c r="W34" s="268"/>
      <c r="X34" s="268" t="str">
        <f ca="1">IF(AND('Mapa final'!$H$37="Baja",'Mapa final'!$L$37="Moderado"),CONCATENATE("R",'Mapa final'!$A$37),"")</f>
        <v/>
      </c>
      <c r="Y34" s="268"/>
      <c r="Z34" s="268" t="str">
        <f ca="1">IF(AND('Mapa final'!$H$43="Baja",'Mapa final'!$L$43="Moderado"),CONCATENATE("R",'Mapa final'!$A$43),"")</f>
        <v/>
      </c>
      <c r="AA34" s="269"/>
      <c r="AB34" s="250" t="str">
        <f ca="1">IF(AND('Mapa final'!$H$31="Baja",'Mapa final'!$L$31="Mayor"),CONCATENATE("R",'Mapa final'!$A$31),"")</f>
        <v/>
      </c>
      <c r="AC34" s="247"/>
      <c r="AD34" s="245" t="str">
        <f ca="1">IF(AND('Mapa final'!$H$37="Baja",'Mapa final'!$L$37="Mayor"),CONCATENATE("R",'Mapa final'!$A$37),"")</f>
        <v/>
      </c>
      <c r="AE34" s="245"/>
      <c r="AF34" s="245" t="str">
        <f ca="1">IF(AND('Mapa final'!$H$43="Baja",'Mapa final'!$L$43="Mayor"),CONCATENATE("R",'Mapa final'!$A$43),"")</f>
        <v/>
      </c>
      <c r="AG34" s="246"/>
      <c r="AH34" s="258" t="str">
        <f ca="1">IF(AND('Mapa final'!$H$31="Baja",'Mapa final'!$L$31="Catastrófico"),CONCATENATE("R",'Mapa final'!$A$31),"")</f>
        <v/>
      </c>
      <c r="AI34" s="259"/>
      <c r="AJ34" s="259" t="str">
        <f ca="1">IF(AND('Mapa final'!$H$37="Baja",'Mapa final'!$L$37="Catastrófico"),CONCATENATE("R",'Mapa final'!$A$37),"")</f>
        <v/>
      </c>
      <c r="AK34" s="259"/>
      <c r="AL34" s="259" t="str">
        <f ca="1">IF(AND('Mapa final'!$H$43="Baja",'Mapa final'!$L$43="Catastrófico"),CONCATENATE("R",'Mapa final'!$A$43),"")</f>
        <v/>
      </c>
      <c r="AM34" s="260"/>
      <c r="AN34" s="80"/>
      <c r="AO34" s="230"/>
      <c r="AP34" s="231"/>
      <c r="AQ34" s="231"/>
      <c r="AR34" s="231"/>
      <c r="AS34" s="231"/>
      <c r="AT34" s="232"/>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row>
    <row r="35" spans="1:80" x14ac:dyDescent="0.4">
      <c r="A35" s="80"/>
      <c r="B35" s="198"/>
      <c r="C35" s="198"/>
      <c r="D35" s="199"/>
      <c r="E35" s="239"/>
      <c r="F35" s="240"/>
      <c r="G35" s="240"/>
      <c r="H35" s="240"/>
      <c r="I35" s="253"/>
      <c r="J35" s="278"/>
      <c r="K35" s="276"/>
      <c r="L35" s="276"/>
      <c r="M35" s="276"/>
      <c r="N35" s="276"/>
      <c r="O35" s="277"/>
      <c r="P35" s="268"/>
      <c r="Q35" s="268"/>
      <c r="R35" s="268"/>
      <c r="S35" s="268"/>
      <c r="T35" s="268"/>
      <c r="U35" s="269"/>
      <c r="V35" s="267"/>
      <c r="W35" s="268"/>
      <c r="X35" s="268"/>
      <c r="Y35" s="268"/>
      <c r="Z35" s="268"/>
      <c r="AA35" s="269"/>
      <c r="AB35" s="250"/>
      <c r="AC35" s="247"/>
      <c r="AD35" s="245"/>
      <c r="AE35" s="245"/>
      <c r="AF35" s="245"/>
      <c r="AG35" s="246"/>
      <c r="AH35" s="258"/>
      <c r="AI35" s="259"/>
      <c r="AJ35" s="259"/>
      <c r="AK35" s="259"/>
      <c r="AL35" s="259"/>
      <c r="AM35" s="260"/>
      <c r="AN35" s="80"/>
      <c r="AO35" s="230"/>
      <c r="AP35" s="231"/>
      <c r="AQ35" s="231"/>
      <c r="AR35" s="231"/>
      <c r="AS35" s="231"/>
      <c r="AT35" s="232"/>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row>
    <row r="36" spans="1:80" x14ac:dyDescent="0.4">
      <c r="A36" s="80"/>
      <c r="B36" s="198"/>
      <c r="C36" s="198"/>
      <c r="D36" s="199"/>
      <c r="E36" s="239"/>
      <c r="F36" s="240"/>
      <c r="G36" s="240"/>
      <c r="H36" s="240"/>
      <c r="I36" s="253"/>
      <c r="J36" s="278" t="str">
        <f ca="1">IF(AND('Mapa final'!$H$49="Baja",'Mapa final'!$L$49="Leve"),CONCATENATE("R",'Mapa final'!$A$49),"")</f>
        <v/>
      </c>
      <c r="K36" s="276"/>
      <c r="L36" s="276" t="str">
        <f>IF(AND('Mapa final'!$H$55="Baja",'Mapa final'!$L$55="Leve"),CONCATENATE("R",'Mapa final'!$A$55),"")</f>
        <v/>
      </c>
      <c r="M36" s="276"/>
      <c r="N36" s="276" t="str">
        <f>IF(AND('Mapa final'!$H$61="Baja",'Mapa final'!$L$61="Leve"),CONCATENATE("R",'Mapa final'!$A$61),"")</f>
        <v/>
      </c>
      <c r="O36" s="277"/>
      <c r="P36" s="268" t="str">
        <f ca="1">IF(AND('Mapa final'!$H$49="Baja",'Mapa final'!$L$49="Menor"),CONCATENATE("R",'Mapa final'!$A$49),"")</f>
        <v/>
      </c>
      <c r="Q36" s="268"/>
      <c r="R36" s="268" t="str">
        <f>IF(AND('Mapa final'!$H$55="Baja",'Mapa final'!$L$55="Menor"),CONCATENATE("R",'Mapa final'!$A$55),"")</f>
        <v/>
      </c>
      <c r="S36" s="268"/>
      <c r="T36" s="268" t="str">
        <f>IF(AND('Mapa final'!$H$61="Baja",'Mapa final'!$L$61="Menor"),CONCATENATE("R",'Mapa final'!$A$61),"")</f>
        <v/>
      </c>
      <c r="U36" s="269"/>
      <c r="V36" s="267" t="str">
        <f ca="1">IF(AND('Mapa final'!$H$49="Baja",'Mapa final'!$L$49="Moderado"),CONCATENATE("R",'Mapa final'!$A$49),"")</f>
        <v/>
      </c>
      <c r="W36" s="268"/>
      <c r="X36" s="268" t="str">
        <f>IF(AND('Mapa final'!$H$55="Baja",'Mapa final'!$L$55="Moderado"),CONCATENATE("R",'Mapa final'!$A$55),"")</f>
        <v/>
      </c>
      <c r="Y36" s="268"/>
      <c r="Z36" s="268" t="str">
        <f>IF(AND('Mapa final'!$H$61="Baja",'Mapa final'!$L$61="Moderado"),CONCATENATE("R",'Mapa final'!$A$61),"")</f>
        <v/>
      </c>
      <c r="AA36" s="269"/>
      <c r="AB36" s="250" t="str">
        <f ca="1">IF(AND('Mapa final'!$H$49="Baja",'Mapa final'!$L$49="Mayor"),CONCATENATE("R",'Mapa final'!$A$49),"")</f>
        <v/>
      </c>
      <c r="AC36" s="247"/>
      <c r="AD36" s="245" t="str">
        <f>IF(AND('Mapa final'!$H$55="Baja",'Mapa final'!$L$55="Mayor"),CONCATENATE("R",'Mapa final'!$A$55),"")</f>
        <v/>
      </c>
      <c r="AE36" s="245"/>
      <c r="AF36" s="245" t="str">
        <f>IF(AND('Mapa final'!$H$61="Baja",'Mapa final'!$L$61="Mayor"),CONCATENATE("R",'Mapa final'!$A$61),"")</f>
        <v/>
      </c>
      <c r="AG36" s="246"/>
      <c r="AH36" s="258" t="str">
        <f ca="1">IF(AND('Mapa final'!$H$49="Baja",'Mapa final'!$L$49="Catastrófico"),CONCATENATE("R",'Mapa final'!$A$49),"")</f>
        <v/>
      </c>
      <c r="AI36" s="259"/>
      <c r="AJ36" s="259" t="str">
        <f>IF(AND('Mapa final'!$H$55="Baja",'Mapa final'!$L$55="Catastrófico"),CONCATENATE("R",'Mapa final'!$A$55),"")</f>
        <v/>
      </c>
      <c r="AK36" s="259"/>
      <c r="AL36" s="259" t="str">
        <f>IF(AND('Mapa final'!$H$61="Baja",'Mapa final'!$L$61="Catastrófico"),CONCATENATE("R",'Mapa final'!$A$61),"")</f>
        <v/>
      </c>
      <c r="AM36" s="260"/>
      <c r="AN36" s="80"/>
      <c r="AO36" s="230"/>
      <c r="AP36" s="231"/>
      <c r="AQ36" s="231"/>
      <c r="AR36" s="231"/>
      <c r="AS36" s="231"/>
      <c r="AT36" s="232"/>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row>
    <row r="37" spans="1:80" ht="15" thickBot="1" x14ac:dyDescent="0.45">
      <c r="A37" s="80"/>
      <c r="B37" s="198"/>
      <c r="C37" s="198"/>
      <c r="D37" s="199"/>
      <c r="E37" s="242"/>
      <c r="F37" s="243"/>
      <c r="G37" s="243"/>
      <c r="H37" s="243"/>
      <c r="I37" s="243"/>
      <c r="J37" s="279"/>
      <c r="K37" s="280"/>
      <c r="L37" s="280"/>
      <c r="M37" s="280"/>
      <c r="N37" s="280"/>
      <c r="O37" s="281"/>
      <c r="P37" s="271"/>
      <c r="Q37" s="271"/>
      <c r="R37" s="271"/>
      <c r="S37" s="271"/>
      <c r="T37" s="271"/>
      <c r="U37" s="272"/>
      <c r="V37" s="270"/>
      <c r="W37" s="271"/>
      <c r="X37" s="271"/>
      <c r="Y37" s="271"/>
      <c r="Z37" s="271"/>
      <c r="AA37" s="272"/>
      <c r="AB37" s="255"/>
      <c r="AC37" s="256"/>
      <c r="AD37" s="256"/>
      <c r="AE37" s="256"/>
      <c r="AF37" s="256"/>
      <c r="AG37" s="257"/>
      <c r="AH37" s="261"/>
      <c r="AI37" s="262"/>
      <c r="AJ37" s="262"/>
      <c r="AK37" s="262"/>
      <c r="AL37" s="262"/>
      <c r="AM37" s="263"/>
      <c r="AN37" s="80"/>
      <c r="AO37" s="233"/>
      <c r="AP37" s="234"/>
      <c r="AQ37" s="234"/>
      <c r="AR37" s="234"/>
      <c r="AS37" s="234"/>
      <c r="AT37" s="235"/>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row>
    <row r="38" spans="1:80" x14ac:dyDescent="0.4">
      <c r="A38" s="80"/>
      <c r="B38" s="198"/>
      <c r="C38" s="198"/>
      <c r="D38" s="199"/>
      <c r="E38" s="236" t="s">
        <v>113</v>
      </c>
      <c r="F38" s="237"/>
      <c r="G38" s="237"/>
      <c r="H38" s="237"/>
      <c r="I38" s="238"/>
      <c r="J38" s="282" t="str">
        <f>IF(AND('Mapa final'!$H$10="Muy Baja",'Mapa final'!$L$10="Leve"),CONCATENATE("R",'Mapa final'!$A$10),"")</f>
        <v/>
      </c>
      <c r="K38" s="283"/>
      <c r="L38" s="283" t="str">
        <f>IF(AND('Mapa final'!$H$12="Muy Baja",'Mapa final'!$L$12="Leve"),CONCATENATE("R",'Mapa final'!$A$12),"")</f>
        <v/>
      </c>
      <c r="M38" s="283"/>
      <c r="N38" s="283" t="str">
        <f>IF(AND('Mapa final'!$H$15="Muy Baja",'Mapa final'!$L$15="Leve"),CONCATENATE("R",'Mapa final'!$A$15),"")</f>
        <v/>
      </c>
      <c r="O38" s="284"/>
      <c r="P38" s="282" t="str">
        <f>IF(AND('Mapa final'!$H$10="Muy Baja",'Mapa final'!$L$10="Menor"),CONCATENATE("R",'Mapa final'!$A$10),"")</f>
        <v/>
      </c>
      <c r="Q38" s="283"/>
      <c r="R38" s="283" t="str">
        <f>IF(AND('Mapa final'!$H$12="Muy Baja",'Mapa final'!$L$12="Menor"),CONCATENATE("R",'Mapa final'!$A$12),"")</f>
        <v/>
      </c>
      <c r="S38" s="283"/>
      <c r="T38" s="283" t="str">
        <f>IF(AND('Mapa final'!$H$15="Muy Baja",'Mapa final'!$L$15="Menor"),CONCATENATE("R",'Mapa final'!$A$15),"")</f>
        <v/>
      </c>
      <c r="U38" s="284"/>
      <c r="V38" s="273" t="str">
        <f>IF(AND('Mapa final'!$H$10="Muy Baja",'Mapa final'!$L$10="Moderado"),CONCATENATE("R",'Mapa final'!$A$10),"")</f>
        <v/>
      </c>
      <c r="W38" s="274"/>
      <c r="X38" s="274" t="str">
        <f>IF(AND('Mapa final'!$H$12="Muy Baja",'Mapa final'!$L$12="Moderado"),CONCATENATE("R",'Mapa final'!$A$12),"")</f>
        <v/>
      </c>
      <c r="Y38" s="274"/>
      <c r="Z38" s="274" t="str">
        <f>IF(AND('Mapa final'!$H$15="Muy Baja",'Mapa final'!$L$15="Moderado"),CONCATENATE("R",'Mapa final'!$A$15),"")</f>
        <v/>
      </c>
      <c r="AA38" s="275"/>
      <c r="AB38" s="248" t="str">
        <f>IF(AND('Mapa final'!$H$10="Muy Baja",'Mapa final'!$L$10="Mayor"),CONCATENATE("R",'Mapa final'!$A$10),"")</f>
        <v/>
      </c>
      <c r="AC38" s="249"/>
      <c r="AD38" s="249" t="str">
        <f>IF(AND('Mapa final'!$H$12="Muy Baja",'Mapa final'!$L$12="Mayor"),CONCATENATE("R",'Mapa final'!$A$12),"")</f>
        <v/>
      </c>
      <c r="AE38" s="249"/>
      <c r="AF38" s="249" t="str">
        <f>IF(AND('Mapa final'!$H$15="Muy Baja",'Mapa final'!$L$15="Mayor"),CONCATENATE("R",'Mapa final'!$A$15),"")</f>
        <v/>
      </c>
      <c r="AG38" s="251"/>
      <c r="AH38" s="264" t="str">
        <f>IF(AND('Mapa final'!$H$10="Muy Baja",'Mapa final'!$L$10="Catastrófico"),CONCATENATE("R",'Mapa final'!$A$10),"")</f>
        <v/>
      </c>
      <c r="AI38" s="265"/>
      <c r="AJ38" s="265" t="str">
        <f>IF(AND('Mapa final'!$H$12="Muy Baja",'Mapa final'!$L$12="Catastrófico"),CONCATENATE("R",'Mapa final'!$A$12),"")</f>
        <v/>
      </c>
      <c r="AK38" s="265"/>
      <c r="AL38" s="265" t="str">
        <f>IF(AND('Mapa final'!$H$15="Muy Baja",'Mapa final'!$L$15="Catastrófico"),CONCATENATE("R",'Mapa final'!$A$15),"")</f>
        <v/>
      </c>
      <c r="AM38" s="266"/>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row>
    <row r="39" spans="1:80" x14ac:dyDescent="0.4">
      <c r="A39" s="80"/>
      <c r="B39" s="198"/>
      <c r="C39" s="198"/>
      <c r="D39" s="199"/>
      <c r="E39" s="239"/>
      <c r="F39" s="240"/>
      <c r="G39" s="240"/>
      <c r="H39" s="240"/>
      <c r="I39" s="241"/>
      <c r="J39" s="278"/>
      <c r="K39" s="276"/>
      <c r="L39" s="276"/>
      <c r="M39" s="276"/>
      <c r="N39" s="276"/>
      <c r="O39" s="277"/>
      <c r="P39" s="278"/>
      <c r="Q39" s="276"/>
      <c r="R39" s="276"/>
      <c r="S39" s="276"/>
      <c r="T39" s="276"/>
      <c r="U39" s="277"/>
      <c r="V39" s="267"/>
      <c r="W39" s="268"/>
      <c r="X39" s="268"/>
      <c r="Y39" s="268"/>
      <c r="Z39" s="268"/>
      <c r="AA39" s="269"/>
      <c r="AB39" s="250"/>
      <c r="AC39" s="247"/>
      <c r="AD39" s="247"/>
      <c r="AE39" s="247"/>
      <c r="AF39" s="247"/>
      <c r="AG39" s="246"/>
      <c r="AH39" s="258"/>
      <c r="AI39" s="259"/>
      <c r="AJ39" s="259"/>
      <c r="AK39" s="259"/>
      <c r="AL39" s="259"/>
      <c r="AM39" s="26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row>
    <row r="40" spans="1:80" x14ac:dyDescent="0.4">
      <c r="A40" s="80"/>
      <c r="B40" s="198"/>
      <c r="C40" s="198"/>
      <c r="D40" s="199"/>
      <c r="E40" s="239"/>
      <c r="F40" s="240"/>
      <c r="G40" s="240"/>
      <c r="H40" s="240"/>
      <c r="I40" s="241"/>
      <c r="J40" s="278" t="str">
        <f>IF(AND('Mapa final'!$H$16="Muy Baja",'Mapa final'!$L$16="Leve"),CONCATENATE("R",'Mapa final'!$A$16),"")</f>
        <v/>
      </c>
      <c r="K40" s="276"/>
      <c r="L40" s="276" t="str">
        <f ca="1">IF(AND('Mapa final'!$H$19="Muy Baja",'Mapa final'!$L$19="Leve"),CONCATENATE("R",'Mapa final'!$A$19),"")</f>
        <v/>
      </c>
      <c r="M40" s="276"/>
      <c r="N40" s="276" t="str">
        <f ca="1">IF(AND('Mapa final'!$H$25="Muy Baja",'Mapa final'!$L$25="Leve"),CONCATENATE("R",'Mapa final'!$A$25),"")</f>
        <v/>
      </c>
      <c r="O40" s="277"/>
      <c r="P40" s="278" t="str">
        <f>IF(AND('Mapa final'!$H$16="Muy Baja",'Mapa final'!$L$16="Menor"),CONCATENATE("R",'Mapa final'!$A$16),"")</f>
        <v/>
      </c>
      <c r="Q40" s="276"/>
      <c r="R40" s="276" t="str">
        <f ca="1">IF(AND('Mapa final'!$H$19="Muy Baja",'Mapa final'!$L$19="Menor"),CONCATENATE("R",'Mapa final'!$A$19),"")</f>
        <v/>
      </c>
      <c r="S40" s="276"/>
      <c r="T40" s="276" t="str">
        <f ca="1">IF(AND('Mapa final'!$H$25="Muy Baja",'Mapa final'!$L$25="Menor"),CONCATENATE("R",'Mapa final'!$A$25),"")</f>
        <v/>
      </c>
      <c r="U40" s="277"/>
      <c r="V40" s="267" t="str">
        <f>IF(AND('Mapa final'!$H$16="Muy Baja",'Mapa final'!$L$16="Moderado"),CONCATENATE("R",'Mapa final'!$A$16),"")</f>
        <v/>
      </c>
      <c r="W40" s="268"/>
      <c r="X40" s="268" t="str">
        <f ca="1">IF(AND('Mapa final'!$H$19="Muy Baja",'Mapa final'!$L$19="Moderado"),CONCATENATE("R",'Mapa final'!$A$19),"")</f>
        <v/>
      </c>
      <c r="Y40" s="268"/>
      <c r="Z40" s="268" t="str">
        <f ca="1">IF(AND('Mapa final'!$H$25="Muy Baja",'Mapa final'!$L$25="Moderado"),CONCATENATE("R",'Mapa final'!$A$25),"")</f>
        <v/>
      </c>
      <c r="AA40" s="269"/>
      <c r="AB40" s="250" t="str">
        <f>IF(AND('Mapa final'!$H$16="Muy Baja",'Mapa final'!$L$16="Mayor"),CONCATENATE("R",'Mapa final'!$A$16),"")</f>
        <v/>
      </c>
      <c r="AC40" s="247"/>
      <c r="AD40" s="245" t="str">
        <f ca="1">IF(AND('Mapa final'!$H$19="Muy Baja",'Mapa final'!$L$19="Mayor"),CONCATENATE("R",'Mapa final'!$A$19),"")</f>
        <v/>
      </c>
      <c r="AE40" s="245"/>
      <c r="AF40" s="245" t="str">
        <f ca="1">IF(AND('Mapa final'!$H$25="Muy Baja",'Mapa final'!$L$25="Mayor"),CONCATENATE("R",'Mapa final'!$A$25),"")</f>
        <v/>
      </c>
      <c r="AG40" s="246"/>
      <c r="AH40" s="258" t="str">
        <f>IF(AND('Mapa final'!$H$16="Muy Baja",'Mapa final'!$L$16="Catastrófico"),CONCATENATE("R",'Mapa final'!$A$16),"")</f>
        <v/>
      </c>
      <c r="AI40" s="259"/>
      <c r="AJ40" s="259" t="str">
        <f ca="1">IF(AND('Mapa final'!$H$19="Muy Baja",'Mapa final'!$L$19="Catastrófico"),CONCATENATE("R",'Mapa final'!$A$19),"")</f>
        <v/>
      </c>
      <c r="AK40" s="259"/>
      <c r="AL40" s="259" t="str">
        <f ca="1">IF(AND('Mapa final'!$H$25="Muy Baja",'Mapa final'!$L$25="Catastrófico"),CONCATENATE("R",'Mapa final'!$A$25),"")</f>
        <v/>
      </c>
      <c r="AM40" s="26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row>
    <row r="41" spans="1:80" x14ac:dyDescent="0.4">
      <c r="A41" s="80"/>
      <c r="B41" s="198"/>
      <c r="C41" s="198"/>
      <c r="D41" s="199"/>
      <c r="E41" s="239"/>
      <c r="F41" s="240"/>
      <c r="G41" s="240"/>
      <c r="H41" s="240"/>
      <c r="I41" s="241"/>
      <c r="J41" s="278"/>
      <c r="K41" s="276"/>
      <c r="L41" s="276"/>
      <c r="M41" s="276"/>
      <c r="N41" s="276"/>
      <c r="O41" s="277"/>
      <c r="P41" s="278"/>
      <c r="Q41" s="276"/>
      <c r="R41" s="276"/>
      <c r="S41" s="276"/>
      <c r="T41" s="276"/>
      <c r="U41" s="277"/>
      <c r="V41" s="267"/>
      <c r="W41" s="268"/>
      <c r="X41" s="268"/>
      <c r="Y41" s="268"/>
      <c r="Z41" s="268"/>
      <c r="AA41" s="269"/>
      <c r="AB41" s="250"/>
      <c r="AC41" s="247"/>
      <c r="AD41" s="245"/>
      <c r="AE41" s="245"/>
      <c r="AF41" s="245"/>
      <c r="AG41" s="246"/>
      <c r="AH41" s="258"/>
      <c r="AI41" s="259"/>
      <c r="AJ41" s="259"/>
      <c r="AK41" s="259"/>
      <c r="AL41" s="259"/>
      <c r="AM41" s="26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row>
    <row r="42" spans="1:80" x14ac:dyDescent="0.4">
      <c r="A42" s="80"/>
      <c r="B42" s="198"/>
      <c r="C42" s="198"/>
      <c r="D42" s="199"/>
      <c r="E42" s="239"/>
      <c r="F42" s="240"/>
      <c r="G42" s="240"/>
      <c r="H42" s="240"/>
      <c r="I42" s="241"/>
      <c r="J42" s="278" t="str">
        <f ca="1">IF(AND('Mapa final'!$H$31="Muy Baja",'Mapa final'!$L$31="Leve"),CONCATENATE("R",'Mapa final'!$A$31),"")</f>
        <v/>
      </c>
      <c r="K42" s="276"/>
      <c r="L42" s="276" t="str">
        <f ca="1">IF(AND('Mapa final'!$H$37="Muy Baja",'Mapa final'!$L$37="Leve"),CONCATENATE("R",'Mapa final'!$A$37),"")</f>
        <v/>
      </c>
      <c r="M42" s="276"/>
      <c r="N42" s="276" t="str">
        <f ca="1">IF(AND('Mapa final'!$H$43="Muy Baja",'Mapa final'!$L$43="Leve"),CONCATENATE("R",'Mapa final'!$A$43),"")</f>
        <v/>
      </c>
      <c r="O42" s="277"/>
      <c r="P42" s="278" t="str">
        <f ca="1">IF(AND('Mapa final'!$H$31="Muy Baja",'Mapa final'!$L$31="Menor"),CONCATENATE("R",'Mapa final'!$A$31),"")</f>
        <v/>
      </c>
      <c r="Q42" s="276"/>
      <c r="R42" s="276" t="str">
        <f ca="1">IF(AND('Mapa final'!$H$37="Muy Baja",'Mapa final'!$L$37="Menor"),CONCATENATE("R",'Mapa final'!$A$37),"")</f>
        <v/>
      </c>
      <c r="S42" s="276"/>
      <c r="T42" s="276" t="str">
        <f ca="1">IF(AND('Mapa final'!$H$43="Muy Baja",'Mapa final'!$L$43="Menor"),CONCATENATE("R",'Mapa final'!$A$43),"")</f>
        <v/>
      </c>
      <c r="U42" s="277"/>
      <c r="V42" s="267" t="str">
        <f ca="1">IF(AND('Mapa final'!$H$31="Muy Baja",'Mapa final'!$L$31="Moderado"),CONCATENATE("R",'Mapa final'!$A$31),"")</f>
        <v/>
      </c>
      <c r="W42" s="268"/>
      <c r="X42" s="268" t="str">
        <f ca="1">IF(AND('Mapa final'!$H$37="Muy Baja",'Mapa final'!$L$37="Moderado"),CONCATENATE("R",'Mapa final'!$A$37),"")</f>
        <v/>
      </c>
      <c r="Y42" s="268"/>
      <c r="Z42" s="268" t="str">
        <f ca="1">IF(AND('Mapa final'!$H$43="Muy Baja",'Mapa final'!$L$43="Moderado"),CONCATENATE("R",'Mapa final'!$A$43),"")</f>
        <v/>
      </c>
      <c r="AA42" s="269"/>
      <c r="AB42" s="250" t="str">
        <f ca="1">IF(AND('Mapa final'!$H$31="Muy Baja",'Mapa final'!$L$31="Mayor"),CONCATENATE("R",'Mapa final'!$A$31),"")</f>
        <v/>
      </c>
      <c r="AC42" s="247"/>
      <c r="AD42" s="245" t="str">
        <f ca="1">IF(AND('Mapa final'!$H$37="Muy Baja",'Mapa final'!$L$37="Mayor"),CONCATENATE("R",'Mapa final'!$A$37),"")</f>
        <v/>
      </c>
      <c r="AE42" s="245"/>
      <c r="AF42" s="245" t="str">
        <f ca="1">IF(AND('Mapa final'!$H$43="Muy Baja",'Mapa final'!$L$43="Mayor"),CONCATENATE("R",'Mapa final'!$A$43),"")</f>
        <v/>
      </c>
      <c r="AG42" s="246"/>
      <c r="AH42" s="258" t="str">
        <f ca="1">IF(AND('Mapa final'!$H$31="Muy Baja",'Mapa final'!$L$31="Catastrófico"),CONCATENATE("R",'Mapa final'!$A$31),"")</f>
        <v/>
      </c>
      <c r="AI42" s="259"/>
      <c r="AJ42" s="259" t="str">
        <f ca="1">IF(AND('Mapa final'!$H$37="Muy Baja",'Mapa final'!$L$37="Catastrófico"),CONCATENATE("R",'Mapa final'!$A$37),"")</f>
        <v/>
      </c>
      <c r="AK42" s="259"/>
      <c r="AL42" s="259" t="str">
        <f ca="1">IF(AND('Mapa final'!$H$43="Muy Baja",'Mapa final'!$L$43="Catastrófico"),CONCATENATE("R",'Mapa final'!$A$43),"")</f>
        <v/>
      </c>
      <c r="AM42" s="26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row>
    <row r="43" spans="1:80" x14ac:dyDescent="0.4">
      <c r="A43" s="80"/>
      <c r="B43" s="198"/>
      <c r="C43" s="198"/>
      <c r="D43" s="199"/>
      <c r="E43" s="239"/>
      <c r="F43" s="240"/>
      <c r="G43" s="240"/>
      <c r="H43" s="240"/>
      <c r="I43" s="241"/>
      <c r="J43" s="278"/>
      <c r="K43" s="276"/>
      <c r="L43" s="276"/>
      <c r="M43" s="276"/>
      <c r="N43" s="276"/>
      <c r="O43" s="277"/>
      <c r="P43" s="278"/>
      <c r="Q43" s="276"/>
      <c r="R43" s="276"/>
      <c r="S43" s="276"/>
      <c r="T43" s="276"/>
      <c r="U43" s="277"/>
      <c r="V43" s="267"/>
      <c r="W43" s="268"/>
      <c r="X43" s="268"/>
      <c r="Y43" s="268"/>
      <c r="Z43" s="268"/>
      <c r="AA43" s="269"/>
      <c r="AB43" s="250"/>
      <c r="AC43" s="247"/>
      <c r="AD43" s="245"/>
      <c r="AE43" s="245"/>
      <c r="AF43" s="245"/>
      <c r="AG43" s="246"/>
      <c r="AH43" s="258"/>
      <c r="AI43" s="259"/>
      <c r="AJ43" s="259"/>
      <c r="AK43" s="259"/>
      <c r="AL43" s="259"/>
      <c r="AM43" s="26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row>
    <row r="44" spans="1:80" x14ac:dyDescent="0.4">
      <c r="A44" s="80"/>
      <c r="B44" s="198"/>
      <c r="C44" s="198"/>
      <c r="D44" s="199"/>
      <c r="E44" s="239"/>
      <c r="F44" s="240"/>
      <c r="G44" s="240"/>
      <c r="H44" s="240"/>
      <c r="I44" s="241"/>
      <c r="J44" s="278" t="str">
        <f ca="1">IF(AND('Mapa final'!$H$49="Muy Baja",'Mapa final'!$L$49="Leve"),CONCATENATE("R",'Mapa final'!$A$49),"")</f>
        <v/>
      </c>
      <c r="K44" s="276"/>
      <c r="L44" s="276" t="str">
        <f>IF(AND('Mapa final'!$H$55="Muy Baja",'Mapa final'!$L$55="Leve"),CONCATENATE("R",'Mapa final'!$A$55),"")</f>
        <v/>
      </c>
      <c r="M44" s="276"/>
      <c r="N44" s="276" t="str">
        <f>IF(AND('Mapa final'!$H$61="Muy Baja",'Mapa final'!$L$61="Leve"),CONCATENATE("R",'Mapa final'!$A$61),"")</f>
        <v/>
      </c>
      <c r="O44" s="277"/>
      <c r="P44" s="278" t="str">
        <f ca="1">IF(AND('Mapa final'!$H$49="Muy Baja",'Mapa final'!$L$49="Menor"),CONCATENATE("R",'Mapa final'!$A$49),"")</f>
        <v/>
      </c>
      <c r="Q44" s="276"/>
      <c r="R44" s="276" t="str">
        <f>IF(AND('Mapa final'!$H$55="Muy Baja",'Mapa final'!$L$55="Menor"),CONCATENATE("R",'Mapa final'!$A$55),"")</f>
        <v/>
      </c>
      <c r="S44" s="276"/>
      <c r="T44" s="276" t="str">
        <f>IF(AND('Mapa final'!$H$61="Muy Baja",'Mapa final'!$L$61="Menor"),CONCATENATE("R",'Mapa final'!$A$61),"")</f>
        <v/>
      </c>
      <c r="U44" s="277"/>
      <c r="V44" s="267" t="str">
        <f ca="1">IF(AND('Mapa final'!$H$49="Muy Baja",'Mapa final'!$L$49="Moderado"),CONCATENATE("R",'Mapa final'!$A$49),"")</f>
        <v/>
      </c>
      <c r="W44" s="268"/>
      <c r="X44" s="268" t="str">
        <f>IF(AND('Mapa final'!$H$55="Muy Baja",'Mapa final'!$L$55="Moderado"),CONCATENATE("R",'Mapa final'!$A$55),"")</f>
        <v/>
      </c>
      <c r="Y44" s="268"/>
      <c r="Z44" s="268" t="str">
        <f>IF(AND('Mapa final'!$H$61="Muy Baja",'Mapa final'!$L$61="Moderado"),CONCATENATE("R",'Mapa final'!$A$61),"")</f>
        <v/>
      </c>
      <c r="AA44" s="269"/>
      <c r="AB44" s="250" t="str">
        <f ca="1">IF(AND('Mapa final'!$H$49="Muy Baja",'Mapa final'!$L$49="Mayor"),CONCATENATE("R",'Mapa final'!$A$49),"")</f>
        <v/>
      </c>
      <c r="AC44" s="247"/>
      <c r="AD44" s="245" t="str">
        <f>IF(AND('Mapa final'!$H$55="Muy Baja",'Mapa final'!$L$55="Mayor"),CONCATENATE("R",'Mapa final'!$A$55),"")</f>
        <v/>
      </c>
      <c r="AE44" s="245"/>
      <c r="AF44" s="245" t="str">
        <f>IF(AND('Mapa final'!$H$61="Muy Baja",'Mapa final'!$L$61="Mayor"),CONCATENATE("R",'Mapa final'!$A$61),"")</f>
        <v/>
      </c>
      <c r="AG44" s="246"/>
      <c r="AH44" s="258" t="str">
        <f ca="1">IF(AND('Mapa final'!$H$49="Muy Baja",'Mapa final'!$L$49="Catastrófico"),CONCATENATE("R",'Mapa final'!$A$49),"")</f>
        <v/>
      </c>
      <c r="AI44" s="259"/>
      <c r="AJ44" s="259" t="str">
        <f>IF(AND('Mapa final'!$H$55="Muy Baja",'Mapa final'!$L$55="Catastrófico"),CONCATENATE("R",'Mapa final'!$A$55),"")</f>
        <v/>
      </c>
      <c r="AK44" s="259"/>
      <c r="AL44" s="259" t="str">
        <f>IF(AND('Mapa final'!$H$61="Muy Baja",'Mapa final'!$L$61="Catastrófico"),CONCATENATE("R",'Mapa final'!$A$61),"")</f>
        <v/>
      </c>
      <c r="AM44" s="26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row>
    <row r="45" spans="1:80" ht="15" thickBot="1" x14ac:dyDescent="0.45">
      <c r="A45" s="80"/>
      <c r="B45" s="198"/>
      <c r="C45" s="198"/>
      <c r="D45" s="199"/>
      <c r="E45" s="242"/>
      <c r="F45" s="243"/>
      <c r="G45" s="243"/>
      <c r="H45" s="243"/>
      <c r="I45" s="244"/>
      <c r="J45" s="279"/>
      <c r="K45" s="280"/>
      <c r="L45" s="280"/>
      <c r="M45" s="280"/>
      <c r="N45" s="280"/>
      <c r="O45" s="281"/>
      <c r="P45" s="279"/>
      <c r="Q45" s="280"/>
      <c r="R45" s="280"/>
      <c r="S45" s="280"/>
      <c r="T45" s="280"/>
      <c r="U45" s="281"/>
      <c r="V45" s="270"/>
      <c r="W45" s="271"/>
      <c r="X45" s="271"/>
      <c r="Y45" s="271"/>
      <c r="Z45" s="271"/>
      <c r="AA45" s="272"/>
      <c r="AB45" s="255"/>
      <c r="AC45" s="256"/>
      <c r="AD45" s="256"/>
      <c r="AE45" s="256"/>
      <c r="AF45" s="256"/>
      <c r="AG45" s="257"/>
      <c r="AH45" s="261"/>
      <c r="AI45" s="262"/>
      <c r="AJ45" s="262"/>
      <c r="AK45" s="262"/>
      <c r="AL45" s="262"/>
      <c r="AM45" s="263"/>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row>
    <row r="46" spans="1:80" x14ac:dyDescent="0.4">
      <c r="A46" s="80"/>
      <c r="B46" s="80"/>
      <c r="C46" s="80"/>
      <c r="D46" s="80"/>
      <c r="E46" s="80"/>
      <c r="F46" s="80"/>
      <c r="G46" s="80"/>
      <c r="H46" s="80"/>
      <c r="I46" s="80"/>
      <c r="J46" s="236" t="s">
        <v>112</v>
      </c>
      <c r="K46" s="237"/>
      <c r="L46" s="237"/>
      <c r="M46" s="237"/>
      <c r="N46" s="237"/>
      <c r="O46" s="238"/>
      <c r="P46" s="236" t="s">
        <v>111</v>
      </c>
      <c r="Q46" s="237"/>
      <c r="R46" s="237"/>
      <c r="S46" s="237"/>
      <c r="T46" s="237"/>
      <c r="U46" s="238"/>
      <c r="V46" s="236" t="s">
        <v>110</v>
      </c>
      <c r="W46" s="237"/>
      <c r="X46" s="237"/>
      <c r="Y46" s="237"/>
      <c r="Z46" s="237"/>
      <c r="AA46" s="238"/>
      <c r="AB46" s="236" t="s">
        <v>109</v>
      </c>
      <c r="AC46" s="254"/>
      <c r="AD46" s="237"/>
      <c r="AE46" s="237"/>
      <c r="AF46" s="237"/>
      <c r="AG46" s="238"/>
      <c r="AH46" s="236" t="s">
        <v>108</v>
      </c>
      <c r="AI46" s="237"/>
      <c r="AJ46" s="237"/>
      <c r="AK46" s="237"/>
      <c r="AL46" s="237"/>
      <c r="AM46" s="238"/>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x14ac:dyDescent="0.4">
      <c r="A47" s="80"/>
      <c r="B47" s="80"/>
      <c r="C47" s="80"/>
      <c r="D47" s="80"/>
      <c r="E47" s="80"/>
      <c r="F47" s="80"/>
      <c r="G47" s="80"/>
      <c r="H47" s="80"/>
      <c r="I47" s="80"/>
      <c r="J47" s="239"/>
      <c r="K47" s="240"/>
      <c r="L47" s="240"/>
      <c r="M47" s="240"/>
      <c r="N47" s="240"/>
      <c r="O47" s="241"/>
      <c r="P47" s="239"/>
      <c r="Q47" s="240"/>
      <c r="R47" s="240"/>
      <c r="S47" s="240"/>
      <c r="T47" s="240"/>
      <c r="U47" s="241"/>
      <c r="V47" s="239"/>
      <c r="W47" s="240"/>
      <c r="X47" s="240"/>
      <c r="Y47" s="240"/>
      <c r="Z47" s="240"/>
      <c r="AA47" s="241"/>
      <c r="AB47" s="239"/>
      <c r="AC47" s="240"/>
      <c r="AD47" s="240"/>
      <c r="AE47" s="240"/>
      <c r="AF47" s="240"/>
      <c r="AG47" s="241"/>
      <c r="AH47" s="239"/>
      <c r="AI47" s="240"/>
      <c r="AJ47" s="240"/>
      <c r="AK47" s="240"/>
      <c r="AL47" s="240"/>
      <c r="AM47" s="241"/>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x14ac:dyDescent="0.4">
      <c r="A48" s="80"/>
      <c r="B48" s="80"/>
      <c r="C48" s="80"/>
      <c r="D48" s="80"/>
      <c r="E48" s="80"/>
      <c r="F48" s="80"/>
      <c r="G48" s="80"/>
      <c r="H48" s="80"/>
      <c r="I48" s="80"/>
      <c r="J48" s="239"/>
      <c r="K48" s="240"/>
      <c r="L48" s="240"/>
      <c r="M48" s="240"/>
      <c r="N48" s="240"/>
      <c r="O48" s="241"/>
      <c r="P48" s="239"/>
      <c r="Q48" s="240"/>
      <c r="R48" s="240"/>
      <c r="S48" s="240"/>
      <c r="T48" s="240"/>
      <c r="U48" s="241"/>
      <c r="V48" s="239"/>
      <c r="W48" s="240"/>
      <c r="X48" s="240"/>
      <c r="Y48" s="240"/>
      <c r="Z48" s="240"/>
      <c r="AA48" s="241"/>
      <c r="AB48" s="239"/>
      <c r="AC48" s="240"/>
      <c r="AD48" s="240"/>
      <c r="AE48" s="240"/>
      <c r="AF48" s="240"/>
      <c r="AG48" s="241"/>
      <c r="AH48" s="239"/>
      <c r="AI48" s="240"/>
      <c r="AJ48" s="240"/>
      <c r="AK48" s="240"/>
      <c r="AL48" s="240"/>
      <c r="AM48" s="241"/>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x14ac:dyDescent="0.4">
      <c r="A49" s="80"/>
      <c r="B49" s="80"/>
      <c r="C49" s="80"/>
      <c r="D49" s="80"/>
      <c r="E49" s="80"/>
      <c r="F49" s="80"/>
      <c r="G49" s="80"/>
      <c r="H49" s="80"/>
      <c r="I49" s="80"/>
      <c r="J49" s="239"/>
      <c r="K49" s="240"/>
      <c r="L49" s="240"/>
      <c r="M49" s="240"/>
      <c r="N49" s="240"/>
      <c r="O49" s="241"/>
      <c r="P49" s="239"/>
      <c r="Q49" s="240"/>
      <c r="R49" s="240"/>
      <c r="S49" s="240"/>
      <c r="T49" s="240"/>
      <c r="U49" s="241"/>
      <c r="V49" s="239"/>
      <c r="W49" s="240"/>
      <c r="X49" s="240"/>
      <c r="Y49" s="240"/>
      <c r="Z49" s="240"/>
      <c r="AA49" s="241"/>
      <c r="AB49" s="239"/>
      <c r="AC49" s="240"/>
      <c r="AD49" s="240"/>
      <c r="AE49" s="240"/>
      <c r="AF49" s="240"/>
      <c r="AG49" s="241"/>
      <c r="AH49" s="239"/>
      <c r="AI49" s="240"/>
      <c r="AJ49" s="240"/>
      <c r="AK49" s="240"/>
      <c r="AL49" s="240"/>
      <c r="AM49" s="241"/>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x14ac:dyDescent="0.4">
      <c r="A50" s="80"/>
      <c r="B50" s="80"/>
      <c r="C50" s="80"/>
      <c r="D50" s="80"/>
      <c r="E50" s="80"/>
      <c r="F50" s="80"/>
      <c r="G50" s="80"/>
      <c r="H50" s="80"/>
      <c r="I50" s="80"/>
      <c r="J50" s="239"/>
      <c r="K50" s="240"/>
      <c r="L50" s="240"/>
      <c r="M50" s="240"/>
      <c r="N50" s="240"/>
      <c r="O50" s="241"/>
      <c r="P50" s="239"/>
      <c r="Q50" s="240"/>
      <c r="R50" s="240"/>
      <c r="S50" s="240"/>
      <c r="T50" s="240"/>
      <c r="U50" s="241"/>
      <c r="V50" s="239"/>
      <c r="W50" s="240"/>
      <c r="X50" s="240"/>
      <c r="Y50" s="240"/>
      <c r="Z50" s="240"/>
      <c r="AA50" s="241"/>
      <c r="AB50" s="239"/>
      <c r="AC50" s="240"/>
      <c r="AD50" s="240"/>
      <c r="AE50" s="240"/>
      <c r="AF50" s="240"/>
      <c r="AG50" s="241"/>
      <c r="AH50" s="239"/>
      <c r="AI50" s="240"/>
      <c r="AJ50" s="240"/>
      <c r="AK50" s="240"/>
      <c r="AL50" s="240"/>
      <c r="AM50" s="241"/>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thickBot="1" x14ac:dyDescent="0.45">
      <c r="A51" s="80"/>
      <c r="B51" s="80"/>
      <c r="C51" s="80"/>
      <c r="D51" s="80"/>
      <c r="E51" s="80"/>
      <c r="F51" s="80"/>
      <c r="G51" s="80"/>
      <c r="H51" s="80"/>
      <c r="I51" s="80"/>
      <c r="J51" s="242"/>
      <c r="K51" s="243"/>
      <c r="L51" s="243"/>
      <c r="M51" s="243"/>
      <c r="N51" s="243"/>
      <c r="O51" s="244"/>
      <c r="P51" s="242"/>
      <c r="Q51" s="243"/>
      <c r="R51" s="243"/>
      <c r="S51" s="243"/>
      <c r="T51" s="243"/>
      <c r="U51" s="244"/>
      <c r="V51" s="242"/>
      <c r="W51" s="243"/>
      <c r="X51" s="243"/>
      <c r="Y51" s="243"/>
      <c r="Z51" s="243"/>
      <c r="AA51" s="244"/>
      <c r="AB51" s="242"/>
      <c r="AC51" s="243"/>
      <c r="AD51" s="243"/>
      <c r="AE51" s="243"/>
      <c r="AF51" s="243"/>
      <c r="AG51" s="244"/>
      <c r="AH51" s="242"/>
      <c r="AI51" s="243"/>
      <c r="AJ51" s="243"/>
      <c r="AK51" s="243"/>
      <c r="AL51" s="243"/>
      <c r="AM51" s="244"/>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x14ac:dyDescent="0.4">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4">
      <c r="A53" s="80"/>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4">
      <c r="A54" s="80"/>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x14ac:dyDescent="0.4">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4">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4">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4">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4">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4">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x14ac:dyDescent="0.4">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4">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row>
    <row r="63" spans="1:80" x14ac:dyDescent="0.4">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row>
    <row r="64" spans="1:80" x14ac:dyDescent="0.4">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row>
    <row r="65" spans="1:80" x14ac:dyDescent="0.4">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row>
    <row r="66" spans="1:80" x14ac:dyDescent="0.4">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row>
    <row r="67" spans="1:80" x14ac:dyDescent="0.4">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row>
    <row r="68" spans="1:80" x14ac:dyDescent="0.4">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row>
    <row r="69" spans="1:80" x14ac:dyDescent="0.4">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row>
    <row r="70" spans="1:80" x14ac:dyDescent="0.4">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row>
    <row r="71" spans="1:80" x14ac:dyDescent="0.4">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row>
    <row r="72" spans="1:80" x14ac:dyDescent="0.4">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row>
    <row r="73" spans="1:80" x14ac:dyDescent="0.4">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row>
    <row r="74" spans="1:80" x14ac:dyDescent="0.4">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row>
    <row r="75" spans="1:80" x14ac:dyDescent="0.4">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row>
    <row r="76" spans="1:80" x14ac:dyDescent="0.4">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row>
    <row r="77" spans="1:80" x14ac:dyDescent="0.4">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row>
    <row r="78" spans="1:80" x14ac:dyDescent="0.4">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row>
    <row r="79" spans="1:80" x14ac:dyDescent="0.4">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row>
    <row r="80" spans="1:80" x14ac:dyDescent="0.4">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row>
    <row r="81" spans="1:63" x14ac:dyDescent="0.4">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1:63" x14ac:dyDescent="0.4">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row r="83" spans="1:63" x14ac:dyDescent="0.4">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row>
    <row r="84" spans="1:63" x14ac:dyDescent="0.4">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row>
    <row r="85" spans="1:63" x14ac:dyDescent="0.4">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row>
    <row r="86" spans="1:63" x14ac:dyDescent="0.4">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row>
    <row r="87" spans="1:63" x14ac:dyDescent="0.4">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row>
    <row r="88" spans="1:63" x14ac:dyDescent="0.4">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row>
    <row r="89" spans="1:63" x14ac:dyDescent="0.4">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row>
    <row r="90" spans="1:63" x14ac:dyDescent="0.4">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row>
    <row r="91" spans="1:63" x14ac:dyDescent="0.4">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row>
    <row r="92" spans="1:63" x14ac:dyDescent="0.4">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row>
    <row r="93" spans="1:63" x14ac:dyDescent="0.4">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row>
    <row r="94" spans="1:63" x14ac:dyDescent="0.4">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row>
    <row r="95" spans="1:63" x14ac:dyDescent="0.4">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row>
    <row r="96" spans="1:63" x14ac:dyDescent="0.4">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row>
    <row r="97" spans="1:63" x14ac:dyDescent="0.4">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row>
    <row r="98" spans="1:63" x14ac:dyDescent="0.4">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row>
    <row r="99" spans="1:63" x14ac:dyDescent="0.4">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row>
    <row r="100" spans="1:63" x14ac:dyDescent="0.4">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row>
    <row r="101" spans="1:63" x14ac:dyDescent="0.4">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row>
    <row r="102" spans="1:63" x14ac:dyDescent="0.4">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row>
    <row r="103" spans="1:63" x14ac:dyDescent="0.4">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row>
    <row r="104" spans="1:63" x14ac:dyDescent="0.4">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row>
    <row r="105" spans="1:63" x14ac:dyDescent="0.4">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row>
    <row r="106" spans="1:63" x14ac:dyDescent="0.4">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row>
    <row r="107" spans="1:63" x14ac:dyDescent="0.4">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row>
    <row r="108" spans="1:63" x14ac:dyDescent="0.4">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row>
    <row r="109" spans="1:63" x14ac:dyDescent="0.4">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row>
    <row r="110" spans="1:63" x14ac:dyDescent="0.4">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row>
    <row r="111" spans="1:63" x14ac:dyDescent="0.4">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row>
    <row r="112" spans="1:63" x14ac:dyDescent="0.4">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row>
    <row r="113" spans="1:63" x14ac:dyDescent="0.4">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row>
    <row r="114" spans="1:63" x14ac:dyDescent="0.4">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row>
    <row r="115" spans="1:63" x14ac:dyDescent="0.4">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row>
    <row r="116" spans="1:63" x14ac:dyDescent="0.4">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row>
    <row r="117" spans="1:63" x14ac:dyDescent="0.4">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row>
    <row r="118" spans="1:63" x14ac:dyDescent="0.4">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row>
    <row r="119" spans="1:63" x14ac:dyDescent="0.4">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row>
    <row r="120" spans="1:63" x14ac:dyDescent="0.4">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row>
    <row r="121" spans="1:63" x14ac:dyDescent="0.4">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row>
    <row r="122" spans="1:63" x14ac:dyDescent="0.4">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row>
    <row r="123" spans="1:63" x14ac:dyDescent="0.4">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row>
    <row r="124" spans="1:63" x14ac:dyDescent="0.4">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row>
    <row r="125" spans="1:63" x14ac:dyDescent="0.4">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row>
    <row r="126" spans="1:63" x14ac:dyDescent="0.4">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row>
    <row r="127" spans="1:63" x14ac:dyDescent="0.4">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row>
    <row r="128" spans="1:63" x14ac:dyDescent="0.4">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row>
    <row r="129" spans="2:63" x14ac:dyDescent="0.4">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row>
    <row r="130" spans="2:63" x14ac:dyDescent="0.4">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row>
    <row r="131" spans="2:63" x14ac:dyDescent="0.4">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row>
    <row r="132" spans="2:63" x14ac:dyDescent="0.4">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row>
    <row r="133" spans="2:63" x14ac:dyDescent="0.4">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row>
    <row r="134" spans="2:63" x14ac:dyDescent="0.4">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row>
    <row r="135" spans="2:63" x14ac:dyDescent="0.4">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row>
    <row r="136" spans="2:63" x14ac:dyDescent="0.4">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row>
    <row r="137" spans="2:63" x14ac:dyDescent="0.4">
      <c r="B137" s="80"/>
      <c r="C137" s="80"/>
      <c r="D137" s="80"/>
      <c r="E137" s="80"/>
      <c r="F137" s="80"/>
      <c r="G137" s="80"/>
      <c r="H137" s="80"/>
      <c r="I137" s="80"/>
    </row>
    <row r="138" spans="2:63" x14ac:dyDescent="0.4">
      <c r="B138" s="80"/>
      <c r="C138" s="80"/>
      <c r="D138" s="80"/>
      <c r="E138" s="80"/>
      <c r="F138" s="80"/>
      <c r="G138" s="80"/>
      <c r="H138" s="80"/>
      <c r="I138" s="80"/>
    </row>
    <row r="139" spans="2:63" x14ac:dyDescent="0.4">
      <c r="B139" s="80"/>
      <c r="C139" s="80"/>
      <c r="D139" s="80"/>
      <c r="E139" s="80"/>
      <c r="F139" s="80"/>
      <c r="G139" s="80"/>
      <c r="H139" s="80"/>
      <c r="I139" s="80"/>
    </row>
    <row r="140" spans="2:63" x14ac:dyDescent="0.4">
      <c r="B140" s="80"/>
      <c r="C140" s="80"/>
      <c r="D140" s="80"/>
      <c r="E140" s="80"/>
      <c r="F140" s="80"/>
      <c r="G140" s="80"/>
      <c r="H140" s="80"/>
      <c r="I140" s="8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row>
    <row r="2" spans="1:91" ht="18" customHeight="1" x14ac:dyDescent="0.4">
      <c r="A2" s="80"/>
      <c r="B2" s="312" t="s">
        <v>160</v>
      </c>
      <c r="C2" s="313"/>
      <c r="D2" s="313"/>
      <c r="E2" s="313"/>
      <c r="F2" s="313"/>
      <c r="G2" s="313"/>
      <c r="H2" s="313"/>
      <c r="I2" s="313"/>
      <c r="J2" s="252" t="s">
        <v>2</v>
      </c>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row>
    <row r="3" spans="1:91" ht="18.75" customHeight="1" x14ac:dyDescent="0.4">
      <c r="A3" s="80"/>
      <c r="B3" s="313"/>
      <c r="C3" s="313"/>
      <c r="D3" s="313"/>
      <c r="E3" s="313"/>
      <c r="F3" s="313"/>
      <c r="G3" s="313"/>
      <c r="H3" s="313"/>
      <c r="I3" s="313"/>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row>
    <row r="4" spans="1:91" ht="15" customHeight="1" x14ac:dyDescent="0.4">
      <c r="A4" s="80"/>
      <c r="B4" s="313"/>
      <c r="C4" s="313"/>
      <c r="D4" s="313"/>
      <c r="E4" s="313"/>
      <c r="F4" s="313"/>
      <c r="G4" s="313"/>
      <c r="H4" s="313"/>
      <c r="I4" s="313"/>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row>
    <row r="5" spans="1:91" ht="15" thickBot="1" x14ac:dyDescent="0.4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91" ht="15" customHeight="1" x14ac:dyDescent="0.45">
      <c r="A6" s="80"/>
      <c r="B6" s="198" t="s">
        <v>4</v>
      </c>
      <c r="C6" s="198"/>
      <c r="D6" s="199"/>
      <c r="E6" s="295" t="s">
        <v>116</v>
      </c>
      <c r="F6" s="296"/>
      <c r="G6" s="296"/>
      <c r="H6" s="296"/>
      <c r="I6" s="314"/>
      <c r="J6" s="42" t="str">
        <f>IF(AND('Mapa final'!$Y$10="Muy Alta",'Mapa final'!$AA$10="Leve"),CONCATENATE("R1C",'Mapa final'!$O$10),"")</f>
        <v/>
      </c>
      <c r="K6" s="43" t="str">
        <f>IF(AND('Mapa final'!$Y$11="Muy Alta",'Mapa final'!$AA$11="Leve"),CONCATENATE("R1C",'Mapa final'!$O$11),"")</f>
        <v/>
      </c>
      <c r="L6" s="43" t="e">
        <f>IF(AND('Mapa final'!#REF!="Muy Alta",'Mapa final'!#REF!="Leve"),CONCATENATE("R1C",'Mapa final'!#REF!),"")</f>
        <v>#REF!</v>
      </c>
      <c r="M6" s="43" t="e">
        <f>IF(AND('Mapa final'!#REF!="Muy Alta",'Mapa final'!#REF!="Leve"),CONCATENATE("R1C",'Mapa final'!#REF!),"")</f>
        <v>#REF!</v>
      </c>
      <c r="N6" s="43" t="e">
        <f>IF(AND('Mapa final'!#REF!="Muy Alta",'Mapa final'!#REF!="Leve"),CONCATENATE("R1C",'Mapa final'!#REF!),"")</f>
        <v>#REF!</v>
      </c>
      <c r="O6" s="44" t="e">
        <f>IF(AND('Mapa final'!#REF!="Muy Alta",'Mapa final'!#REF!="Leve"),CONCATENATE("R1C",'Mapa final'!#REF!),"")</f>
        <v>#REF!</v>
      </c>
      <c r="P6" s="42" t="str">
        <f>IF(AND('Mapa final'!$Y$10="Muy Alta",'Mapa final'!$AA$10="Menor"),CONCATENATE("R1C",'Mapa final'!$O$10),"")</f>
        <v/>
      </c>
      <c r="Q6" s="43" t="str">
        <f>IF(AND('Mapa final'!$Y$11="Muy Alta",'Mapa final'!$AA$11="Menor"),CONCATENATE("R1C",'Mapa final'!$O$11),"")</f>
        <v/>
      </c>
      <c r="R6" s="43" t="e">
        <f>IF(AND('Mapa final'!#REF!="Muy Alta",'Mapa final'!#REF!="Menor"),CONCATENATE("R1C",'Mapa final'!#REF!),"")</f>
        <v>#REF!</v>
      </c>
      <c r="S6" s="43" t="e">
        <f>IF(AND('Mapa final'!#REF!="Muy Alta",'Mapa final'!#REF!="Menor"),CONCATENATE("R1C",'Mapa final'!#REF!),"")</f>
        <v>#REF!</v>
      </c>
      <c r="T6" s="43" t="e">
        <f>IF(AND('Mapa final'!#REF!="Muy Alta",'Mapa final'!#REF!="Menor"),CONCATENATE("R1C",'Mapa final'!#REF!),"")</f>
        <v>#REF!</v>
      </c>
      <c r="U6" s="44" t="e">
        <f>IF(AND('Mapa final'!#REF!="Muy Alta",'Mapa final'!#REF!="Menor"),CONCATENATE("R1C",'Mapa final'!#REF!),"")</f>
        <v>#REF!</v>
      </c>
      <c r="V6" s="42" t="str">
        <f>IF(AND('Mapa final'!$Y$10="Muy Alta",'Mapa final'!$AA$10="Moderado"),CONCATENATE("R1C",'Mapa final'!$O$10),"")</f>
        <v/>
      </c>
      <c r="W6" s="43" t="str">
        <f>IF(AND('Mapa final'!$Y$11="Muy Alta",'Mapa final'!$AA$11="Moderado"),CONCATENATE("R1C",'Mapa final'!$O$11),"")</f>
        <v/>
      </c>
      <c r="X6" s="43" t="e">
        <f>IF(AND('Mapa final'!#REF!="Muy Alta",'Mapa final'!#REF!="Moderado"),CONCATENATE("R1C",'Mapa final'!#REF!),"")</f>
        <v>#REF!</v>
      </c>
      <c r="Y6" s="43" t="e">
        <f>IF(AND('Mapa final'!#REF!="Muy Alta",'Mapa final'!#REF!="Moderado"),CONCATENATE("R1C",'Mapa final'!#REF!),"")</f>
        <v>#REF!</v>
      </c>
      <c r="Z6" s="43" t="e">
        <f>IF(AND('Mapa final'!#REF!="Muy Alta",'Mapa final'!#REF!="Moderado"),CONCATENATE("R1C",'Mapa final'!#REF!),"")</f>
        <v>#REF!</v>
      </c>
      <c r="AA6" s="44" t="e">
        <f>IF(AND('Mapa final'!#REF!="Muy Alta",'Mapa final'!#REF!="Moderado"),CONCATENATE("R1C",'Mapa final'!#REF!),"")</f>
        <v>#REF!</v>
      </c>
      <c r="AB6" s="42" t="str">
        <f>IF(AND('Mapa final'!$Y$10="Muy Alta",'Mapa final'!$AA$10="Mayor"),CONCATENATE("R1C",'Mapa final'!$O$10),"")</f>
        <v/>
      </c>
      <c r="AC6" s="43" t="str">
        <f>IF(AND('Mapa final'!$Y$11="Muy Alta",'Mapa final'!$AA$11="Mayor"),CONCATENATE("R1C",'Mapa final'!$O$11),"")</f>
        <v/>
      </c>
      <c r="AD6" s="43" t="e">
        <f>IF(AND('Mapa final'!#REF!="Muy Alta",'Mapa final'!#REF!="Mayor"),CONCATENATE("R1C",'Mapa final'!#REF!),"")</f>
        <v>#REF!</v>
      </c>
      <c r="AE6" s="43" t="e">
        <f>IF(AND('Mapa final'!#REF!="Muy Alta",'Mapa final'!#REF!="Mayor"),CONCATENATE("R1C",'Mapa final'!#REF!),"")</f>
        <v>#REF!</v>
      </c>
      <c r="AF6" s="43" t="e">
        <f>IF(AND('Mapa final'!#REF!="Muy Alta",'Mapa final'!#REF!="Mayor"),CONCATENATE("R1C",'Mapa final'!#REF!),"")</f>
        <v>#REF!</v>
      </c>
      <c r="AG6" s="44" t="e">
        <f>IF(AND('Mapa final'!#REF!="Muy Alta",'Mapa final'!#REF!="Mayor"),CONCATENATE("R1C",'Mapa final'!#REF!),"")</f>
        <v>#REF!</v>
      </c>
      <c r="AH6" s="45" t="str">
        <f>IF(AND('Mapa final'!$Y$10="Muy Alta",'Mapa final'!$AA$10="Catastrófico"),CONCATENATE("R1C",'Mapa final'!$O$10),"")</f>
        <v/>
      </c>
      <c r="AI6" s="46" t="str">
        <f>IF(AND('Mapa final'!$Y$11="Muy Alta",'Mapa final'!$AA$11="Catastrófico"),CONCATENATE("R1C",'Mapa final'!$O$11),"")</f>
        <v/>
      </c>
      <c r="AJ6" s="46" t="e">
        <f>IF(AND('Mapa final'!#REF!="Muy Alta",'Mapa final'!#REF!="Catastrófico"),CONCATENATE("R1C",'Mapa final'!#REF!),"")</f>
        <v>#REF!</v>
      </c>
      <c r="AK6" s="46" t="e">
        <f>IF(AND('Mapa final'!#REF!="Muy Alta",'Mapa final'!#REF!="Catastrófico"),CONCATENATE("R1C",'Mapa final'!#REF!),"")</f>
        <v>#REF!</v>
      </c>
      <c r="AL6" s="46" t="e">
        <f>IF(AND('Mapa final'!#REF!="Muy Alta",'Mapa final'!#REF!="Catastrófico"),CONCATENATE("R1C",'Mapa final'!#REF!),"")</f>
        <v>#REF!</v>
      </c>
      <c r="AM6" s="47" t="e">
        <f>IF(AND('Mapa final'!#REF!="Muy Alta",'Mapa final'!#REF!="Catastrófico"),CONCATENATE("R1C",'Mapa final'!#REF!),"")</f>
        <v>#REF!</v>
      </c>
      <c r="AN6" s="80"/>
      <c r="AO6" s="303" t="s">
        <v>79</v>
      </c>
      <c r="AP6" s="304"/>
      <c r="AQ6" s="304"/>
      <c r="AR6" s="304"/>
      <c r="AS6" s="304"/>
      <c r="AT6" s="305"/>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91" ht="15" customHeight="1" x14ac:dyDescent="0.45">
      <c r="A7" s="80"/>
      <c r="B7" s="198"/>
      <c r="C7" s="198"/>
      <c r="D7" s="199"/>
      <c r="E7" s="299"/>
      <c r="F7" s="300"/>
      <c r="G7" s="300"/>
      <c r="H7" s="300"/>
      <c r="I7" s="315"/>
      <c r="J7" s="48" t="str">
        <f>IF(AND('Mapa final'!$Y$12="Muy Alta",'Mapa final'!$AA$12="Leve"),CONCATENATE("R2C",'Mapa final'!$O$12),"")</f>
        <v/>
      </c>
      <c r="K7" s="49" t="e">
        <f>IF(AND('Mapa final'!#REF!="Muy Alta",'Mapa final'!#REF!="Leve"),CONCATENATE("R2C",'Mapa final'!#REF!),"")</f>
        <v>#REF!</v>
      </c>
      <c r="L7" s="49" t="e">
        <f>IF(AND('Mapa final'!#REF!="Muy Alta",'Mapa final'!#REF!="Leve"),CONCATENATE("R2C",'Mapa final'!#REF!),"")</f>
        <v>#REF!</v>
      </c>
      <c r="M7" s="49" t="str">
        <f>IF(AND('Mapa final'!$Y$13="Muy Alta",'Mapa final'!$AA$13="Leve"),CONCATENATE("R2C",'Mapa final'!$O$13),"")</f>
        <v/>
      </c>
      <c r="N7" s="49" t="str">
        <f>IF(AND('Mapa final'!$Y$14="Muy Alta",'Mapa final'!$AA$14="Leve"),CONCATENATE("R2C",'Mapa final'!$O$14),"")</f>
        <v/>
      </c>
      <c r="O7" s="50" t="e">
        <f>IF(AND('Mapa final'!#REF!="Muy Alta",'Mapa final'!#REF!="Leve"),CONCATENATE("R2C",'Mapa final'!#REF!),"")</f>
        <v>#REF!</v>
      </c>
      <c r="P7" s="48" t="str">
        <f>IF(AND('Mapa final'!$Y$12="Muy Alta",'Mapa final'!$AA$12="Menor"),CONCATENATE("R2C",'Mapa final'!$O$12),"")</f>
        <v/>
      </c>
      <c r="Q7" s="49" t="e">
        <f>IF(AND('Mapa final'!#REF!="Muy Alta",'Mapa final'!#REF!="Menor"),CONCATENATE("R2C",'Mapa final'!#REF!),"")</f>
        <v>#REF!</v>
      </c>
      <c r="R7" s="49" t="e">
        <f>IF(AND('Mapa final'!#REF!="Muy Alta",'Mapa final'!#REF!="Menor"),CONCATENATE("R2C",'Mapa final'!#REF!),"")</f>
        <v>#REF!</v>
      </c>
      <c r="S7" s="49" t="str">
        <f>IF(AND('Mapa final'!$Y$13="Muy Alta",'Mapa final'!$AA$13="Menor"),CONCATENATE("R2C",'Mapa final'!$O$13),"")</f>
        <v/>
      </c>
      <c r="T7" s="49" t="str">
        <f>IF(AND('Mapa final'!$Y$14="Muy Alta",'Mapa final'!$AA$14="Menor"),CONCATENATE("R2C",'Mapa final'!$O$14),"")</f>
        <v/>
      </c>
      <c r="U7" s="50" t="e">
        <f>IF(AND('Mapa final'!#REF!="Muy Alta",'Mapa final'!#REF!="Menor"),CONCATENATE("R2C",'Mapa final'!#REF!),"")</f>
        <v>#REF!</v>
      </c>
      <c r="V7" s="48" t="str">
        <f>IF(AND('Mapa final'!$Y$12="Muy Alta",'Mapa final'!$AA$12="Moderado"),CONCATENATE("R2C",'Mapa final'!$O$12),"")</f>
        <v/>
      </c>
      <c r="W7" s="49" t="e">
        <f>IF(AND('Mapa final'!#REF!="Muy Alta",'Mapa final'!#REF!="Moderado"),CONCATENATE("R2C",'Mapa final'!#REF!),"")</f>
        <v>#REF!</v>
      </c>
      <c r="X7" s="49" t="e">
        <f>IF(AND('Mapa final'!#REF!="Muy Alta",'Mapa final'!#REF!="Moderado"),CONCATENATE("R2C",'Mapa final'!#REF!),"")</f>
        <v>#REF!</v>
      </c>
      <c r="Y7" s="49" t="str">
        <f>IF(AND('Mapa final'!$Y$13="Muy Alta",'Mapa final'!$AA$13="Moderado"),CONCATENATE("R2C",'Mapa final'!$O$13),"")</f>
        <v/>
      </c>
      <c r="Z7" s="49" t="str">
        <f>IF(AND('Mapa final'!$Y$14="Muy Alta",'Mapa final'!$AA$14="Moderado"),CONCATENATE("R2C",'Mapa final'!$O$14),"")</f>
        <v/>
      </c>
      <c r="AA7" s="50" t="e">
        <f>IF(AND('Mapa final'!#REF!="Muy Alta",'Mapa final'!#REF!="Moderado"),CONCATENATE("R2C",'Mapa final'!#REF!),"")</f>
        <v>#REF!</v>
      </c>
      <c r="AB7" s="48" t="str">
        <f>IF(AND('Mapa final'!$Y$12="Muy Alta",'Mapa final'!$AA$12="Mayor"),CONCATENATE("R2C",'Mapa final'!$O$12),"")</f>
        <v/>
      </c>
      <c r="AC7" s="49" t="e">
        <f>IF(AND('Mapa final'!#REF!="Muy Alta",'Mapa final'!#REF!="Mayor"),CONCATENATE("R2C",'Mapa final'!#REF!),"")</f>
        <v>#REF!</v>
      </c>
      <c r="AD7" s="49" t="e">
        <f>IF(AND('Mapa final'!#REF!="Muy Alta",'Mapa final'!#REF!="Mayor"),CONCATENATE("R2C",'Mapa final'!#REF!),"")</f>
        <v>#REF!</v>
      </c>
      <c r="AE7" s="49" t="str">
        <f>IF(AND('Mapa final'!$Y$13="Muy Alta",'Mapa final'!$AA$13="Mayor"),CONCATENATE("R2C",'Mapa final'!$O$13),"")</f>
        <v/>
      </c>
      <c r="AF7" s="49" t="str">
        <f>IF(AND('Mapa final'!$Y$14="Muy Alta",'Mapa final'!$AA$14="Mayor"),CONCATENATE("R2C",'Mapa final'!$O$14),"")</f>
        <v/>
      </c>
      <c r="AG7" s="50" t="e">
        <f>IF(AND('Mapa final'!#REF!="Muy Alta",'Mapa final'!#REF!="Mayor"),CONCATENATE("R2C",'Mapa final'!#REF!),"")</f>
        <v>#REF!</v>
      </c>
      <c r="AH7" s="51" t="str">
        <f>IF(AND('Mapa final'!$Y$12="Muy Alta",'Mapa final'!$AA$12="Catastrófico"),CONCATENATE("R2C",'Mapa final'!$O$12),"")</f>
        <v/>
      </c>
      <c r="AI7" s="52" t="e">
        <f>IF(AND('Mapa final'!#REF!="Muy Alta",'Mapa final'!#REF!="Catastrófico"),CONCATENATE("R2C",'Mapa final'!#REF!),"")</f>
        <v>#REF!</v>
      </c>
      <c r="AJ7" s="52" t="e">
        <f>IF(AND('Mapa final'!#REF!="Muy Alta",'Mapa final'!#REF!="Catastrófico"),CONCATENATE("R2C",'Mapa final'!#REF!),"")</f>
        <v>#REF!</v>
      </c>
      <c r="AK7" s="52" t="str">
        <f>IF(AND('Mapa final'!$Y$13="Muy Alta",'Mapa final'!$AA$13="Catastrófico"),CONCATENATE("R2C",'Mapa final'!$O$13),"")</f>
        <v/>
      </c>
      <c r="AL7" s="52" t="str">
        <f>IF(AND('Mapa final'!$Y$14="Muy Alta",'Mapa final'!$AA$14="Catastrófico"),CONCATENATE("R2C",'Mapa final'!$O$14),"")</f>
        <v/>
      </c>
      <c r="AM7" s="53" t="e">
        <f>IF(AND('Mapa final'!#REF!="Muy Alta",'Mapa final'!#REF!="Catastrófico"),CONCATENATE("R2C",'Mapa final'!#REF!),"")</f>
        <v>#REF!</v>
      </c>
      <c r="AN7" s="80"/>
      <c r="AO7" s="306"/>
      <c r="AP7" s="307"/>
      <c r="AQ7" s="307"/>
      <c r="AR7" s="307"/>
      <c r="AS7" s="307"/>
      <c r="AT7" s="308"/>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row>
    <row r="8" spans="1:91" ht="15" customHeight="1" x14ac:dyDescent="0.45">
      <c r="A8" s="80"/>
      <c r="B8" s="198"/>
      <c r="C8" s="198"/>
      <c r="D8" s="199"/>
      <c r="E8" s="299"/>
      <c r="F8" s="300"/>
      <c r="G8" s="300"/>
      <c r="H8" s="300"/>
      <c r="I8" s="315"/>
      <c r="J8" s="48" t="str">
        <f>IF(AND('Mapa final'!$Y$15="Muy Alta",'Mapa final'!$AA$15="Leve"),CONCATENATE("R3C",'Mapa final'!$O$15),"")</f>
        <v/>
      </c>
      <c r="K8" s="49" t="e">
        <f>IF(AND('Mapa final'!#REF!="Muy Alta",'Mapa final'!#REF!="Leve"),CONCATENATE("R3C",'Mapa final'!#REF!),"")</f>
        <v>#REF!</v>
      </c>
      <c r="L8" s="49" t="e">
        <f>IF(AND('Mapa final'!#REF!="Muy Alta",'Mapa final'!#REF!="Leve"),CONCATENATE("R3C",'Mapa final'!#REF!),"")</f>
        <v>#REF!</v>
      </c>
      <c r="M8" s="49" t="e">
        <f>IF(AND('Mapa final'!#REF!="Muy Alta",'Mapa final'!#REF!="Leve"),CONCATENATE("R3C",'Mapa final'!#REF!),"")</f>
        <v>#REF!</v>
      </c>
      <c r="N8" s="49" t="e">
        <f>IF(AND('Mapa final'!#REF!="Muy Alta",'Mapa final'!#REF!="Leve"),CONCATENATE("R3C",'Mapa final'!#REF!),"")</f>
        <v>#REF!</v>
      </c>
      <c r="O8" s="50" t="e">
        <f>IF(AND('Mapa final'!#REF!="Muy Alta",'Mapa final'!#REF!="Leve"),CONCATENATE("R3C",'Mapa final'!#REF!),"")</f>
        <v>#REF!</v>
      </c>
      <c r="P8" s="48" t="str">
        <f>IF(AND('Mapa final'!$Y$15="Muy Alta",'Mapa final'!$AA$15="Menor"),CONCATENATE("R3C",'Mapa final'!$O$15),"")</f>
        <v/>
      </c>
      <c r="Q8" s="49" t="e">
        <f>IF(AND('Mapa final'!#REF!="Muy Alta",'Mapa final'!#REF!="Menor"),CONCATENATE("R3C",'Mapa final'!#REF!),"")</f>
        <v>#REF!</v>
      </c>
      <c r="R8" s="49" t="e">
        <f>IF(AND('Mapa final'!#REF!="Muy Alta",'Mapa final'!#REF!="Menor"),CONCATENATE("R3C",'Mapa final'!#REF!),"")</f>
        <v>#REF!</v>
      </c>
      <c r="S8" s="49" t="e">
        <f>IF(AND('Mapa final'!#REF!="Muy Alta",'Mapa final'!#REF!="Menor"),CONCATENATE("R3C",'Mapa final'!#REF!),"")</f>
        <v>#REF!</v>
      </c>
      <c r="T8" s="49" t="e">
        <f>IF(AND('Mapa final'!#REF!="Muy Alta",'Mapa final'!#REF!="Menor"),CONCATENATE("R3C",'Mapa final'!#REF!),"")</f>
        <v>#REF!</v>
      </c>
      <c r="U8" s="50" t="e">
        <f>IF(AND('Mapa final'!#REF!="Muy Alta",'Mapa final'!#REF!="Menor"),CONCATENATE("R3C",'Mapa final'!#REF!),"")</f>
        <v>#REF!</v>
      </c>
      <c r="V8" s="48" t="str">
        <f>IF(AND('Mapa final'!$Y$15="Muy Alta",'Mapa final'!$AA$15="Moderado"),CONCATENATE("R3C",'Mapa final'!$O$15),"")</f>
        <v/>
      </c>
      <c r="W8" s="49" t="e">
        <f>IF(AND('Mapa final'!#REF!="Muy Alta",'Mapa final'!#REF!="Moderado"),CONCATENATE("R3C",'Mapa final'!#REF!),"")</f>
        <v>#REF!</v>
      </c>
      <c r="X8" s="49" t="e">
        <f>IF(AND('Mapa final'!#REF!="Muy Alta",'Mapa final'!#REF!="Moderado"),CONCATENATE("R3C",'Mapa final'!#REF!),"")</f>
        <v>#REF!</v>
      </c>
      <c r="Y8" s="49" t="e">
        <f>IF(AND('Mapa final'!#REF!="Muy Alta",'Mapa final'!#REF!="Moderado"),CONCATENATE("R3C",'Mapa final'!#REF!),"")</f>
        <v>#REF!</v>
      </c>
      <c r="Z8" s="49" t="e">
        <f>IF(AND('Mapa final'!#REF!="Muy Alta",'Mapa final'!#REF!="Moderado"),CONCATENATE("R3C",'Mapa final'!#REF!),"")</f>
        <v>#REF!</v>
      </c>
      <c r="AA8" s="50" t="e">
        <f>IF(AND('Mapa final'!#REF!="Muy Alta",'Mapa final'!#REF!="Moderado"),CONCATENATE("R3C",'Mapa final'!#REF!),"")</f>
        <v>#REF!</v>
      </c>
      <c r="AB8" s="48" t="str">
        <f>IF(AND('Mapa final'!$Y$15="Muy Alta",'Mapa final'!$AA$15="Mayor"),CONCATENATE("R3C",'Mapa final'!$O$15),"")</f>
        <v/>
      </c>
      <c r="AC8" s="49" t="e">
        <f>IF(AND('Mapa final'!#REF!="Muy Alta",'Mapa final'!#REF!="Mayor"),CONCATENATE("R3C",'Mapa final'!#REF!),"")</f>
        <v>#REF!</v>
      </c>
      <c r="AD8" s="49" t="e">
        <f>IF(AND('Mapa final'!#REF!="Muy Alta",'Mapa final'!#REF!="Mayor"),CONCATENATE("R3C",'Mapa final'!#REF!),"")</f>
        <v>#REF!</v>
      </c>
      <c r="AE8" s="49" t="e">
        <f>IF(AND('Mapa final'!#REF!="Muy Alta",'Mapa final'!#REF!="Mayor"),CONCATENATE("R3C",'Mapa final'!#REF!),"")</f>
        <v>#REF!</v>
      </c>
      <c r="AF8" s="49" t="e">
        <f>IF(AND('Mapa final'!#REF!="Muy Alta",'Mapa final'!#REF!="Mayor"),CONCATENATE("R3C",'Mapa final'!#REF!),"")</f>
        <v>#REF!</v>
      </c>
      <c r="AG8" s="50" t="e">
        <f>IF(AND('Mapa final'!#REF!="Muy Alta",'Mapa final'!#REF!="Mayor"),CONCATENATE("R3C",'Mapa final'!#REF!),"")</f>
        <v>#REF!</v>
      </c>
      <c r="AH8" s="51" t="str">
        <f>IF(AND('Mapa final'!$Y$15="Muy Alta",'Mapa final'!$AA$15="Catastrófico"),CONCATENATE("R3C",'Mapa final'!$O$15),"")</f>
        <v/>
      </c>
      <c r="AI8" s="52" t="e">
        <f>IF(AND('Mapa final'!#REF!="Muy Alta",'Mapa final'!#REF!="Catastrófico"),CONCATENATE("R3C",'Mapa final'!#REF!),"")</f>
        <v>#REF!</v>
      </c>
      <c r="AJ8" s="52" t="e">
        <f>IF(AND('Mapa final'!#REF!="Muy Alta",'Mapa final'!#REF!="Catastrófico"),CONCATENATE("R3C",'Mapa final'!#REF!),"")</f>
        <v>#REF!</v>
      </c>
      <c r="AK8" s="52" t="e">
        <f>IF(AND('Mapa final'!#REF!="Muy Alta",'Mapa final'!#REF!="Catastrófico"),CONCATENATE("R3C",'Mapa final'!#REF!),"")</f>
        <v>#REF!</v>
      </c>
      <c r="AL8" s="52" t="e">
        <f>IF(AND('Mapa final'!#REF!="Muy Alta",'Mapa final'!#REF!="Catastrófico"),CONCATENATE("R3C",'Mapa final'!#REF!),"")</f>
        <v>#REF!</v>
      </c>
      <c r="AM8" s="53" t="e">
        <f>IF(AND('Mapa final'!#REF!="Muy Alta",'Mapa final'!#REF!="Catastrófico"),CONCATENATE("R3C",'Mapa final'!#REF!),"")</f>
        <v>#REF!</v>
      </c>
      <c r="AN8" s="80"/>
      <c r="AO8" s="306"/>
      <c r="AP8" s="307"/>
      <c r="AQ8" s="307"/>
      <c r="AR8" s="307"/>
      <c r="AS8" s="307"/>
      <c r="AT8" s="308"/>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row>
    <row r="9" spans="1:91" ht="15" customHeight="1" x14ac:dyDescent="0.45">
      <c r="A9" s="80"/>
      <c r="B9" s="198"/>
      <c r="C9" s="198"/>
      <c r="D9" s="199"/>
      <c r="E9" s="299"/>
      <c r="F9" s="300"/>
      <c r="G9" s="300"/>
      <c r="H9" s="300"/>
      <c r="I9" s="315"/>
      <c r="J9" s="48" t="str">
        <f>IF(AND('Mapa final'!$Y$16="Muy Alta",'Mapa final'!$AA$16="Leve"),CONCATENATE("R4C",'Mapa final'!$O$16),"")</f>
        <v/>
      </c>
      <c r="K9" s="49" t="e">
        <f>IF(AND('Mapa final'!#REF!="Muy Alta",'Mapa final'!#REF!="Leve"),CONCATENATE("R4C",'Mapa final'!#REF!),"")</f>
        <v>#REF!</v>
      </c>
      <c r="L9" s="54" t="e">
        <f>IF(AND('Mapa final'!#REF!="Muy Alta",'Mapa final'!#REF!="Leve"),CONCATENATE("R4C",'Mapa final'!#REF!),"")</f>
        <v>#REF!</v>
      </c>
      <c r="M9" s="54" t="e">
        <f>IF(AND('Mapa final'!#REF!="Muy Alta",'Mapa final'!#REF!="Leve"),CONCATENATE("R4C",'Mapa final'!#REF!),"")</f>
        <v>#REF!</v>
      </c>
      <c r="N9" s="54" t="str">
        <f>IF(AND('Mapa final'!$Y$17="Muy Alta",'Mapa final'!$AA$17="Leve"),CONCATENATE("R4C",'Mapa final'!$O$17),"")</f>
        <v/>
      </c>
      <c r="O9" s="50" t="str">
        <f>IF(AND('Mapa final'!$Y$18="Muy Alta",'Mapa final'!$AA$18="Leve"),CONCATENATE("R4C",'Mapa final'!$O$18),"")</f>
        <v/>
      </c>
      <c r="P9" s="48" t="str">
        <f>IF(AND('Mapa final'!$Y$16="Muy Alta",'Mapa final'!$AA$16="Menor"),CONCATENATE("R4C",'Mapa final'!$O$16),"")</f>
        <v/>
      </c>
      <c r="Q9" s="49" t="e">
        <f>IF(AND('Mapa final'!#REF!="Muy Alta",'Mapa final'!#REF!="Menor"),CONCATENATE("R4C",'Mapa final'!#REF!),"")</f>
        <v>#REF!</v>
      </c>
      <c r="R9" s="54" t="e">
        <f>IF(AND('Mapa final'!#REF!="Muy Alta",'Mapa final'!#REF!="Menor"),CONCATENATE("R4C",'Mapa final'!#REF!),"")</f>
        <v>#REF!</v>
      </c>
      <c r="S9" s="54" t="e">
        <f>IF(AND('Mapa final'!#REF!="Muy Alta",'Mapa final'!#REF!="Menor"),CONCATENATE("R4C",'Mapa final'!#REF!),"")</f>
        <v>#REF!</v>
      </c>
      <c r="T9" s="54" t="str">
        <f>IF(AND('Mapa final'!$Y$17="Muy Alta",'Mapa final'!$AA$17="Menor"),CONCATENATE("R4C",'Mapa final'!$O$17),"")</f>
        <v/>
      </c>
      <c r="U9" s="50" t="str">
        <f>IF(AND('Mapa final'!$Y$18="Muy Alta",'Mapa final'!$AA$18="Menor"),CONCATENATE("R4C",'Mapa final'!$O$18),"")</f>
        <v/>
      </c>
      <c r="V9" s="48" t="str">
        <f>IF(AND('Mapa final'!$Y$16="Muy Alta",'Mapa final'!$AA$16="Moderado"),CONCATENATE("R4C",'Mapa final'!$O$16),"")</f>
        <v>R4C1</v>
      </c>
      <c r="W9" s="49" t="e">
        <f>IF(AND('Mapa final'!#REF!="Muy Alta",'Mapa final'!#REF!="Moderado"),CONCATENATE("R4C",'Mapa final'!#REF!),"")</f>
        <v>#REF!</v>
      </c>
      <c r="X9" s="54" t="e">
        <f>IF(AND('Mapa final'!#REF!="Muy Alta",'Mapa final'!#REF!="Moderado"),CONCATENATE("R4C",'Mapa final'!#REF!),"")</f>
        <v>#REF!</v>
      </c>
      <c r="Y9" s="54" t="e">
        <f>IF(AND('Mapa final'!#REF!="Muy Alta",'Mapa final'!#REF!="Moderado"),CONCATENATE("R4C",'Mapa final'!#REF!),"")</f>
        <v>#REF!</v>
      </c>
      <c r="Z9" s="54" t="str">
        <f>IF(AND('Mapa final'!$Y$17="Muy Alta",'Mapa final'!$AA$17="Moderado"),CONCATENATE("R4C",'Mapa final'!$O$17),"")</f>
        <v/>
      </c>
      <c r="AA9" s="50" t="str">
        <f>IF(AND('Mapa final'!$Y$18="Muy Alta",'Mapa final'!$AA$18="Moderado"),CONCATENATE("R4C",'Mapa final'!$O$18),"")</f>
        <v/>
      </c>
      <c r="AB9" s="48" t="str">
        <f>IF(AND('Mapa final'!$Y$16="Muy Alta",'Mapa final'!$AA$16="Mayor"),CONCATENATE("R4C",'Mapa final'!$O$16),"")</f>
        <v/>
      </c>
      <c r="AC9" s="49" t="e">
        <f>IF(AND('Mapa final'!#REF!="Muy Alta",'Mapa final'!#REF!="Mayor"),CONCATENATE("R4C",'Mapa final'!#REF!),"")</f>
        <v>#REF!</v>
      </c>
      <c r="AD9" s="54" t="e">
        <f>IF(AND('Mapa final'!#REF!="Muy Alta",'Mapa final'!#REF!="Mayor"),CONCATENATE("R4C",'Mapa final'!#REF!),"")</f>
        <v>#REF!</v>
      </c>
      <c r="AE9" s="54" t="e">
        <f>IF(AND('Mapa final'!#REF!="Muy Alta",'Mapa final'!#REF!="Mayor"),CONCATENATE("R4C",'Mapa final'!#REF!),"")</f>
        <v>#REF!</v>
      </c>
      <c r="AF9" s="54" t="str">
        <f>IF(AND('Mapa final'!$Y$17="Muy Alta",'Mapa final'!$AA$17="Mayor"),CONCATENATE("R4C",'Mapa final'!$O$17),"")</f>
        <v/>
      </c>
      <c r="AG9" s="50" t="str">
        <f>IF(AND('Mapa final'!$Y$18="Muy Alta",'Mapa final'!$AA$18="Mayor"),CONCATENATE("R4C",'Mapa final'!$O$18),"")</f>
        <v/>
      </c>
      <c r="AH9" s="51" t="str">
        <f>IF(AND('Mapa final'!$Y$16="Muy Alta",'Mapa final'!$AA$16="Catastrófico"),CONCATENATE("R4C",'Mapa final'!$O$16),"")</f>
        <v/>
      </c>
      <c r="AI9" s="52" t="e">
        <f>IF(AND('Mapa final'!#REF!="Muy Alta",'Mapa final'!#REF!="Catastrófico"),CONCATENATE("R4C",'Mapa final'!#REF!),"")</f>
        <v>#REF!</v>
      </c>
      <c r="AJ9" s="52" t="e">
        <f>IF(AND('Mapa final'!#REF!="Muy Alta",'Mapa final'!#REF!="Catastrófico"),CONCATENATE("R4C",'Mapa final'!#REF!),"")</f>
        <v>#REF!</v>
      </c>
      <c r="AK9" s="52" t="e">
        <f>IF(AND('Mapa final'!#REF!="Muy Alta",'Mapa final'!#REF!="Catastrófico"),CONCATENATE("R4C",'Mapa final'!#REF!),"")</f>
        <v>#REF!</v>
      </c>
      <c r="AL9" s="52" t="str">
        <f>IF(AND('Mapa final'!$Y$17="Muy Alta",'Mapa final'!$AA$17="Catastrófico"),CONCATENATE("R4C",'Mapa final'!$O$17),"")</f>
        <v/>
      </c>
      <c r="AM9" s="53" t="str">
        <f>IF(AND('Mapa final'!$Y$18="Muy Alta",'Mapa final'!$AA$18="Catastrófico"),CONCATENATE("R4C",'Mapa final'!$O$18),"")</f>
        <v/>
      </c>
      <c r="AN9" s="80"/>
      <c r="AO9" s="306"/>
      <c r="AP9" s="307"/>
      <c r="AQ9" s="307"/>
      <c r="AR9" s="307"/>
      <c r="AS9" s="307"/>
      <c r="AT9" s="308"/>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row>
    <row r="10" spans="1:91" ht="15" customHeight="1" x14ac:dyDescent="0.45">
      <c r="A10" s="80"/>
      <c r="B10" s="198"/>
      <c r="C10" s="198"/>
      <c r="D10" s="199"/>
      <c r="E10" s="299"/>
      <c r="F10" s="300"/>
      <c r="G10" s="300"/>
      <c r="H10" s="300"/>
      <c r="I10" s="315"/>
      <c r="J10" s="48" t="str">
        <f>IF(AND('Mapa final'!$Y$19="Muy Alta",'Mapa final'!$AA$19="Leve"),CONCATENATE("R5C",'Mapa final'!$O$19),"")</f>
        <v/>
      </c>
      <c r="K10" s="49" t="str">
        <f>IF(AND('Mapa final'!$Y$20="Muy Alta",'Mapa final'!$AA$20="Leve"),CONCATENATE("R5C",'Mapa final'!$O$20),"")</f>
        <v/>
      </c>
      <c r="L10" s="54" t="str">
        <f>IF(AND('Mapa final'!$Y$21="Muy Alta",'Mapa final'!$AA$21="Leve"),CONCATENATE("R5C",'Mapa final'!$O$21),"")</f>
        <v/>
      </c>
      <c r="M10" s="54" t="str">
        <f>IF(AND('Mapa final'!$Y$22="Muy Alta",'Mapa final'!$AA$22="Leve"),CONCATENATE("R5C",'Mapa final'!$O$22),"")</f>
        <v/>
      </c>
      <c r="N10" s="54" t="str">
        <f>IF(AND('Mapa final'!$Y$23="Muy Alta",'Mapa final'!$AA$23="Leve"),CONCATENATE("R5C",'Mapa final'!$O$23),"")</f>
        <v/>
      </c>
      <c r="O10" s="50" t="str">
        <f>IF(AND('Mapa final'!$Y$24="Muy Alta",'Mapa final'!$AA$24="Leve"),CONCATENATE("R5C",'Mapa final'!$O$24),"")</f>
        <v/>
      </c>
      <c r="P10" s="48" t="str">
        <f>IF(AND('Mapa final'!$Y$19="Muy Alta",'Mapa final'!$AA$19="Menor"),CONCATENATE("R5C",'Mapa final'!$O$19),"")</f>
        <v/>
      </c>
      <c r="Q10" s="49" t="str">
        <f>IF(AND('Mapa final'!$Y$20="Muy Alta",'Mapa final'!$AA$20="Menor"),CONCATENATE("R5C",'Mapa final'!$O$20),"")</f>
        <v/>
      </c>
      <c r="R10" s="54" t="str">
        <f>IF(AND('Mapa final'!$Y$21="Muy Alta",'Mapa final'!$AA$21="Menor"),CONCATENATE("R5C",'Mapa final'!$O$21),"")</f>
        <v/>
      </c>
      <c r="S10" s="54" t="str">
        <f>IF(AND('Mapa final'!$Y$22="Muy Alta",'Mapa final'!$AA$22="Menor"),CONCATENATE("R5C",'Mapa final'!$O$22),"")</f>
        <v/>
      </c>
      <c r="T10" s="54" t="str">
        <f>IF(AND('Mapa final'!$Y$23="Muy Alta",'Mapa final'!$AA$23="Menor"),CONCATENATE("R5C",'Mapa final'!$O$23),"")</f>
        <v/>
      </c>
      <c r="U10" s="50" t="str">
        <f>IF(AND('Mapa final'!$Y$24="Muy Alta",'Mapa final'!$AA$24="Menor"),CONCATENATE("R5C",'Mapa final'!$O$24),"")</f>
        <v/>
      </c>
      <c r="V10" s="48" t="str">
        <f>IF(AND('Mapa final'!$Y$19="Muy Alta",'Mapa final'!$AA$19="Moderado"),CONCATENATE("R5C",'Mapa final'!$O$19),"")</f>
        <v/>
      </c>
      <c r="W10" s="49" t="str">
        <f>IF(AND('Mapa final'!$Y$20="Muy Alta",'Mapa final'!$AA$20="Moderado"),CONCATENATE("R5C",'Mapa final'!$O$20),"")</f>
        <v/>
      </c>
      <c r="X10" s="54" t="str">
        <f>IF(AND('Mapa final'!$Y$21="Muy Alta",'Mapa final'!$AA$21="Moderado"),CONCATENATE("R5C",'Mapa final'!$O$21),"")</f>
        <v/>
      </c>
      <c r="Y10" s="54" t="str">
        <f>IF(AND('Mapa final'!$Y$22="Muy Alta",'Mapa final'!$AA$22="Moderado"),CONCATENATE("R5C",'Mapa final'!$O$22),"")</f>
        <v/>
      </c>
      <c r="Z10" s="54" t="str">
        <f>IF(AND('Mapa final'!$Y$23="Muy Alta",'Mapa final'!$AA$23="Moderado"),CONCATENATE("R5C",'Mapa final'!$O$23),"")</f>
        <v/>
      </c>
      <c r="AA10" s="50" t="str">
        <f>IF(AND('Mapa final'!$Y$24="Muy Alta",'Mapa final'!$AA$24="Moderado"),CONCATENATE("R5C",'Mapa final'!$O$24),"")</f>
        <v/>
      </c>
      <c r="AB10" s="48" t="str">
        <f>IF(AND('Mapa final'!$Y$19="Muy Alta",'Mapa final'!$AA$19="Mayor"),CONCATENATE("R5C",'Mapa final'!$O$19),"")</f>
        <v/>
      </c>
      <c r="AC10" s="49" t="str">
        <f>IF(AND('Mapa final'!$Y$20="Muy Alta",'Mapa final'!$AA$20="Mayor"),CONCATENATE("R5C",'Mapa final'!$O$20),"")</f>
        <v/>
      </c>
      <c r="AD10" s="54" t="str">
        <f>IF(AND('Mapa final'!$Y$21="Muy Alta",'Mapa final'!$AA$21="Mayor"),CONCATENATE("R5C",'Mapa final'!$O$21),"")</f>
        <v/>
      </c>
      <c r="AE10" s="54" t="str">
        <f>IF(AND('Mapa final'!$Y$22="Muy Alta",'Mapa final'!$AA$22="Mayor"),CONCATENATE("R5C",'Mapa final'!$O$22),"")</f>
        <v/>
      </c>
      <c r="AF10" s="54" t="str">
        <f>IF(AND('Mapa final'!$Y$23="Muy Alta",'Mapa final'!$AA$23="Mayor"),CONCATENATE("R5C",'Mapa final'!$O$23),"")</f>
        <v/>
      </c>
      <c r="AG10" s="50" t="str">
        <f>IF(AND('Mapa final'!$Y$24="Muy Alta",'Mapa final'!$AA$24="Mayor"),CONCATENATE("R5C",'Mapa final'!$O$24),"")</f>
        <v/>
      </c>
      <c r="AH10" s="51" t="str">
        <f>IF(AND('Mapa final'!$Y$19="Muy Alta",'Mapa final'!$AA$19="Catastrófico"),CONCATENATE("R5C",'Mapa final'!$O$19),"")</f>
        <v/>
      </c>
      <c r="AI10" s="52" t="str">
        <f>IF(AND('Mapa final'!$Y$20="Muy Alta",'Mapa final'!$AA$20="Catastrófico"),CONCATENATE("R5C",'Mapa final'!$O$20),"")</f>
        <v/>
      </c>
      <c r="AJ10" s="52" t="str">
        <f>IF(AND('Mapa final'!$Y$21="Muy Alta",'Mapa final'!$AA$21="Catastrófico"),CONCATENATE("R5C",'Mapa final'!$O$21),"")</f>
        <v/>
      </c>
      <c r="AK10" s="52" t="str">
        <f>IF(AND('Mapa final'!$Y$22="Muy Alta",'Mapa final'!$AA$22="Catastrófico"),CONCATENATE("R5C",'Mapa final'!$O$22),"")</f>
        <v/>
      </c>
      <c r="AL10" s="52" t="str">
        <f>IF(AND('Mapa final'!$Y$23="Muy Alta",'Mapa final'!$AA$23="Catastrófico"),CONCATENATE("R5C",'Mapa final'!$O$23),"")</f>
        <v/>
      </c>
      <c r="AM10" s="53" t="str">
        <f>IF(AND('Mapa final'!$Y$24="Muy Alta",'Mapa final'!$AA$24="Catastrófico"),CONCATENATE("R5C",'Mapa final'!$O$24),"")</f>
        <v/>
      </c>
      <c r="AN10" s="80"/>
      <c r="AO10" s="306"/>
      <c r="AP10" s="307"/>
      <c r="AQ10" s="307"/>
      <c r="AR10" s="307"/>
      <c r="AS10" s="307"/>
      <c r="AT10" s="308"/>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row>
    <row r="11" spans="1:91" ht="15" customHeight="1" x14ac:dyDescent="0.45">
      <c r="A11" s="80"/>
      <c r="B11" s="198"/>
      <c r="C11" s="198"/>
      <c r="D11" s="199"/>
      <c r="E11" s="299"/>
      <c r="F11" s="300"/>
      <c r="G11" s="300"/>
      <c r="H11" s="300"/>
      <c r="I11" s="315"/>
      <c r="J11" s="48" t="str">
        <f>IF(AND('Mapa final'!$Y$25="Muy Alta",'Mapa final'!$AA$25="Leve"),CONCATENATE("R6C",'Mapa final'!$O$25),"")</f>
        <v/>
      </c>
      <c r="K11" s="49" t="str">
        <f>IF(AND('Mapa final'!$Y$26="Muy Alta",'Mapa final'!$AA$26="Leve"),CONCATENATE("R6C",'Mapa final'!$O$26),"")</f>
        <v/>
      </c>
      <c r="L11" s="54" t="str">
        <f>IF(AND('Mapa final'!$Y$27="Muy Alta",'Mapa final'!$AA$27="Leve"),CONCATENATE("R6C",'Mapa final'!$O$27),"")</f>
        <v/>
      </c>
      <c r="M11" s="54" t="str">
        <f>IF(AND('Mapa final'!$Y$28="Muy Alta",'Mapa final'!$AA$28="Leve"),CONCATENATE("R6C",'Mapa final'!$O$28),"")</f>
        <v/>
      </c>
      <c r="N11" s="54" t="str">
        <f>IF(AND('Mapa final'!$Y$29="Muy Alta",'Mapa final'!$AA$29="Leve"),CONCATENATE("R6C",'Mapa final'!$O$29),"")</f>
        <v/>
      </c>
      <c r="O11" s="50" t="str">
        <f>IF(AND('Mapa final'!$Y$30="Muy Alta",'Mapa final'!$AA$30="Leve"),CONCATENATE("R6C",'Mapa final'!$O$30),"")</f>
        <v/>
      </c>
      <c r="P11" s="48" t="str">
        <f>IF(AND('Mapa final'!$Y$25="Muy Alta",'Mapa final'!$AA$25="Menor"),CONCATENATE("R6C",'Mapa final'!$O$25),"")</f>
        <v/>
      </c>
      <c r="Q11" s="49" t="str">
        <f>IF(AND('Mapa final'!$Y$26="Muy Alta",'Mapa final'!$AA$26="Menor"),CONCATENATE("R6C",'Mapa final'!$O$26),"")</f>
        <v/>
      </c>
      <c r="R11" s="54" t="str">
        <f>IF(AND('Mapa final'!$Y$27="Muy Alta",'Mapa final'!$AA$27="Menor"),CONCATENATE("R6C",'Mapa final'!$O$27),"")</f>
        <v/>
      </c>
      <c r="S11" s="54" t="str">
        <f>IF(AND('Mapa final'!$Y$28="Muy Alta",'Mapa final'!$AA$28="Menor"),CONCATENATE("R6C",'Mapa final'!$O$28),"")</f>
        <v/>
      </c>
      <c r="T11" s="54" t="str">
        <f>IF(AND('Mapa final'!$Y$29="Muy Alta",'Mapa final'!$AA$29="Menor"),CONCATENATE("R6C",'Mapa final'!$O$29),"")</f>
        <v/>
      </c>
      <c r="U11" s="50" t="str">
        <f>IF(AND('Mapa final'!$Y$30="Muy Alta",'Mapa final'!$AA$30="Menor"),CONCATENATE("R6C",'Mapa final'!$O$30),"")</f>
        <v/>
      </c>
      <c r="V11" s="48" t="str">
        <f>IF(AND('Mapa final'!$Y$25="Muy Alta",'Mapa final'!$AA$25="Moderado"),CONCATENATE("R6C",'Mapa final'!$O$25),"")</f>
        <v/>
      </c>
      <c r="W11" s="49" t="str">
        <f>IF(AND('Mapa final'!$Y$26="Muy Alta",'Mapa final'!$AA$26="Moderado"),CONCATENATE("R6C",'Mapa final'!$O$26),"")</f>
        <v/>
      </c>
      <c r="X11" s="54" t="str">
        <f>IF(AND('Mapa final'!$Y$27="Muy Alta",'Mapa final'!$AA$27="Moderado"),CONCATENATE("R6C",'Mapa final'!$O$27),"")</f>
        <v/>
      </c>
      <c r="Y11" s="54" t="str">
        <f>IF(AND('Mapa final'!$Y$28="Muy Alta",'Mapa final'!$AA$28="Moderado"),CONCATENATE("R6C",'Mapa final'!$O$28),"")</f>
        <v/>
      </c>
      <c r="Z11" s="54" t="str">
        <f>IF(AND('Mapa final'!$Y$29="Muy Alta",'Mapa final'!$AA$29="Moderado"),CONCATENATE("R6C",'Mapa final'!$O$29),"")</f>
        <v/>
      </c>
      <c r="AA11" s="50" t="str">
        <f>IF(AND('Mapa final'!$Y$30="Muy Alta",'Mapa final'!$AA$30="Moderado"),CONCATENATE("R6C",'Mapa final'!$O$30),"")</f>
        <v/>
      </c>
      <c r="AB11" s="48" t="str">
        <f>IF(AND('Mapa final'!$Y$25="Muy Alta",'Mapa final'!$AA$25="Mayor"),CONCATENATE("R6C",'Mapa final'!$O$25),"")</f>
        <v/>
      </c>
      <c r="AC11" s="49" t="str">
        <f>IF(AND('Mapa final'!$Y$26="Muy Alta",'Mapa final'!$AA$26="Mayor"),CONCATENATE("R6C",'Mapa final'!$O$26),"")</f>
        <v/>
      </c>
      <c r="AD11" s="54" t="str">
        <f>IF(AND('Mapa final'!$Y$27="Muy Alta",'Mapa final'!$AA$27="Mayor"),CONCATENATE("R6C",'Mapa final'!$O$27),"")</f>
        <v/>
      </c>
      <c r="AE11" s="54" t="str">
        <f>IF(AND('Mapa final'!$Y$28="Muy Alta",'Mapa final'!$AA$28="Mayor"),CONCATENATE("R6C",'Mapa final'!$O$28),"")</f>
        <v/>
      </c>
      <c r="AF11" s="54" t="str">
        <f>IF(AND('Mapa final'!$Y$29="Muy Alta",'Mapa final'!$AA$29="Mayor"),CONCATENATE("R6C",'Mapa final'!$O$29),"")</f>
        <v/>
      </c>
      <c r="AG11" s="50" t="str">
        <f>IF(AND('Mapa final'!$Y$30="Muy Alta",'Mapa final'!$AA$30="Mayor"),CONCATENATE("R6C",'Mapa final'!$O$30),"")</f>
        <v/>
      </c>
      <c r="AH11" s="51" t="str">
        <f>IF(AND('Mapa final'!$Y$25="Muy Alta",'Mapa final'!$AA$25="Catastrófico"),CONCATENATE("R6C",'Mapa final'!$O$25),"")</f>
        <v/>
      </c>
      <c r="AI11" s="52" t="str">
        <f>IF(AND('Mapa final'!$Y$26="Muy Alta",'Mapa final'!$AA$26="Catastrófico"),CONCATENATE("R6C",'Mapa final'!$O$26),"")</f>
        <v/>
      </c>
      <c r="AJ11" s="52" t="str">
        <f>IF(AND('Mapa final'!$Y$27="Muy Alta",'Mapa final'!$AA$27="Catastrófico"),CONCATENATE("R6C",'Mapa final'!$O$27),"")</f>
        <v/>
      </c>
      <c r="AK11" s="52" t="str">
        <f>IF(AND('Mapa final'!$Y$28="Muy Alta",'Mapa final'!$AA$28="Catastrófico"),CONCATENATE("R6C",'Mapa final'!$O$28),"")</f>
        <v/>
      </c>
      <c r="AL11" s="52" t="str">
        <f>IF(AND('Mapa final'!$Y$29="Muy Alta",'Mapa final'!$AA$29="Catastrófico"),CONCATENATE("R6C",'Mapa final'!$O$29),"")</f>
        <v/>
      </c>
      <c r="AM11" s="53" t="str">
        <f>IF(AND('Mapa final'!$Y$30="Muy Alta",'Mapa final'!$AA$30="Catastrófico"),CONCATENATE("R6C",'Mapa final'!$O$30),"")</f>
        <v/>
      </c>
      <c r="AN11" s="80"/>
      <c r="AO11" s="306"/>
      <c r="AP11" s="307"/>
      <c r="AQ11" s="307"/>
      <c r="AR11" s="307"/>
      <c r="AS11" s="307"/>
      <c r="AT11" s="308"/>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row>
    <row r="12" spans="1:91" ht="15" customHeight="1" x14ac:dyDescent="0.45">
      <c r="A12" s="80"/>
      <c r="B12" s="198"/>
      <c r="C12" s="198"/>
      <c r="D12" s="199"/>
      <c r="E12" s="299"/>
      <c r="F12" s="300"/>
      <c r="G12" s="300"/>
      <c r="H12" s="300"/>
      <c r="I12" s="315"/>
      <c r="J12" s="48" t="str">
        <f>IF(AND('Mapa final'!$Y$31="Muy Alta",'Mapa final'!$AA$31="Leve"),CONCATENATE("R7C",'Mapa final'!$O$31),"")</f>
        <v/>
      </c>
      <c r="K12" s="49" t="str">
        <f>IF(AND('Mapa final'!$Y$32="Muy Alta",'Mapa final'!$AA$32="Leve"),CONCATENATE("R7C",'Mapa final'!$O$32),"")</f>
        <v/>
      </c>
      <c r="L12" s="54" t="str">
        <f>IF(AND('Mapa final'!$Y$33="Muy Alta",'Mapa final'!$AA$33="Leve"),CONCATENATE("R7C",'Mapa final'!$O$33),"")</f>
        <v/>
      </c>
      <c r="M12" s="54" t="str">
        <f>IF(AND('Mapa final'!$Y$34="Muy Alta",'Mapa final'!$AA$34="Leve"),CONCATENATE("R7C",'Mapa final'!$O$34),"")</f>
        <v/>
      </c>
      <c r="N12" s="54" t="str">
        <f>IF(AND('Mapa final'!$Y$35="Muy Alta",'Mapa final'!$AA$35="Leve"),CONCATENATE("R7C",'Mapa final'!$O$35),"")</f>
        <v/>
      </c>
      <c r="O12" s="50" t="str">
        <f>IF(AND('Mapa final'!$Y$36="Muy Alta",'Mapa final'!$AA$36="Leve"),CONCATENATE("R7C",'Mapa final'!$O$36),"")</f>
        <v/>
      </c>
      <c r="P12" s="48" t="str">
        <f>IF(AND('Mapa final'!$Y$31="Muy Alta",'Mapa final'!$AA$31="Menor"),CONCATENATE("R7C",'Mapa final'!$O$31),"")</f>
        <v/>
      </c>
      <c r="Q12" s="49" t="str">
        <f>IF(AND('Mapa final'!$Y$32="Muy Alta",'Mapa final'!$AA$32="Menor"),CONCATENATE("R7C",'Mapa final'!$O$32),"")</f>
        <v/>
      </c>
      <c r="R12" s="54" t="str">
        <f>IF(AND('Mapa final'!$Y$33="Muy Alta",'Mapa final'!$AA$33="Menor"),CONCATENATE("R7C",'Mapa final'!$O$33),"")</f>
        <v/>
      </c>
      <c r="S12" s="54" t="str">
        <f>IF(AND('Mapa final'!$Y$34="Muy Alta",'Mapa final'!$AA$34="Menor"),CONCATENATE("R7C",'Mapa final'!$O$34),"")</f>
        <v/>
      </c>
      <c r="T12" s="54" t="str">
        <f>IF(AND('Mapa final'!$Y$35="Muy Alta",'Mapa final'!$AA$35="Menor"),CONCATENATE("R7C",'Mapa final'!$O$35),"")</f>
        <v/>
      </c>
      <c r="U12" s="50" t="str">
        <f>IF(AND('Mapa final'!$Y$36="Muy Alta",'Mapa final'!$AA$36="Menor"),CONCATENATE("R7C",'Mapa final'!$O$36),"")</f>
        <v/>
      </c>
      <c r="V12" s="48" t="str">
        <f>IF(AND('Mapa final'!$Y$31="Muy Alta",'Mapa final'!$AA$31="Moderado"),CONCATENATE("R7C",'Mapa final'!$O$31),"")</f>
        <v/>
      </c>
      <c r="W12" s="49" t="str">
        <f>IF(AND('Mapa final'!$Y$32="Muy Alta",'Mapa final'!$AA$32="Moderado"),CONCATENATE("R7C",'Mapa final'!$O$32),"")</f>
        <v/>
      </c>
      <c r="X12" s="54" t="str">
        <f>IF(AND('Mapa final'!$Y$33="Muy Alta",'Mapa final'!$AA$33="Moderado"),CONCATENATE("R7C",'Mapa final'!$O$33),"")</f>
        <v/>
      </c>
      <c r="Y12" s="54" t="str">
        <f>IF(AND('Mapa final'!$Y$34="Muy Alta",'Mapa final'!$AA$34="Moderado"),CONCATENATE("R7C",'Mapa final'!$O$34),"")</f>
        <v/>
      </c>
      <c r="Z12" s="54" t="str">
        <f>IF(AND('Mapa final'!$Y$35="Muy Alta",'Mapa final'!$AA$35="Moderado"),CONCATENATE("R7C",'Mapa final'!$O$35),"")</f>
        <v/>
      </c>
      <c r="AA12" s="50" t="str">
        <f>IF(AND('Mapa final'!$Y$36="Muy Alta",'Mapa final'!$AA$36="Moderado"),CONCATENATE("R7C",'Mapa final'!$O$36),"")</f>
        <v/>
      </c>
      <c r="AB12" s="48" t="str">
        <f>IF(AND('Mapa final'!$Y$31="Muy Alta",'Mapa final'!$AA$31="Mayor"),CONCATENATE("R7C",'Mapa final'!$O$31),"")</f>
        <v/>
      </c>
      <c r="AC12" s="49" t="str">
        <f>IF(AND('Mapa final'!$Y$32="Muy Alta",'Mapa final'!$AA$32="Mayor"),CONCATENATE("R7C",'Mapa final'!$O$32),"")</f>
        <v/>
      </c>
      <c r="AD12" s="54" t="str">
        <f>IF(AND('Mapa final'!$Y$33="Muy Alta",'Mapa final'!$AA$33="Mayor"),CONCATENATE("R7C",'Mapa final'!$O$33),"")</f>
        <v/>
      </c>
      <c r="AE12" s="54" t="str">
        <f>IF(AND('Mapa final'!$Y$34="Muy Alta",'Mapa final'!$AA$34="Mayor"),CONCATENATE("R7C",'Mapa final'!$O$34),"")</f>
        <v/>
      </c>
      <c r="AF12" s="54" t="str">
        <f>IF(AND('Mapa final'!$Y$35="Muy Alta",'Mapa final'!$AA$35="Mayor"),CONCATENATE("R7C",'Mapa final'!$O$35),"")</f>
        <v/>
      </c>
      <c r="AG12" s="50" t="str">
        <f>IF(AND('Mapa final'!$Y$36="Muy Alta",'Mapa final'!$AA$36="Mayor"),CONCATENATE("R7C",'Mapa final'!$O$36),"")</f>
        <v/>
      </c>
      <c r="AH12" s="51" t="str">
        <f>IF(AND('Mapa final'!$Y$31="Muy Alta",'Mapa final'!$AA$31="Catastrófico"),CONCATENATE("R7C",'Mapa final'!$O$31),"")</f>
        <v/>
      </c>
      <c r="AI12" s="52" t="str">
        <f>IF(AND('Mapa final'!$Y$32="Muy Alta",'Mapa final'!$AA$32="Catastrófico"),CONCATENATE("R7C",'Mapa final'!$O$32),"")</f>
        <v/>
      </c>
      <c r="AJ12" s="52" t="str">
        <f>IF(AND('Mapa final'!$Y$33="Muy Alta",'Mapa final'!$AA$33="Catastrófico"),CONCATENATE("R7C",'Mapa final'!$O$33),"")</f>
        <v/>
      </c>
      <c r="AK12" s="52" t="str">
        <f>IF(AND('Mapa final'!$Y$34="Muy Alta",'Mapa final'!$AA$34="Catastrófico"),CONCATENATE("R7C",'Mapa final'!$O$34),"")</f>
        <v/>
      </c>
      <c r="AL12" s="52" t="str">
        <f>IF(AND('Mapa final'!$Y$35="Muy Alta",'Mapa final'!$AA$35="Catastrófico"),CONCATENATE("R7C",'Mapa final'!$O$35),"")</f>
        <v/>
      </c>
      <c r="AM12" s="53" t="str">
        <f>IF(AND('Mapa final'!$Y$36="Muy Alta",'Mapa final'!$AA$36="Catastrófico"),CONCATENATE("R7C",'Mapa final'!$O$36),"")</f>
        <v/>
      </c>
      <c r="AN12" s="80"/>
      <c r="AO12" s="306"/>
      <c r="AP12" s="307"/>
      <c r="AQ12" s="307"/>
      <c r="AR12" s="307"/>
      <c r="AS12" s="307"/>
      <c r="AT12" s="308"/>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row>
    <row r="13" spans="1:91" ht="15" customHeight="1" x14ac:dyDescent="0.45">
      <c r="A13" s="80"/>
      <c r="B13" s="198"/>
      <c r="C13" s="198"/>
      <c r="D13" s="199"/>
      <c r="E13" s="299"/>
      <c r="F13" s="300"/>
      <c r="G13" s="300"/>
      <c r="H13" s="300"/>
      <c r="I13" s="315"/>
      <c r="J13" s="48" t="str">
        <f>IF(AND('Mapa final'!$Y$37="Muy Alta",'Mapa final'!$AA$37="Leve"),CONCATENATE("R8C",'Mapa final'!$O$37),"")</f>
        <v/>
      </c>
      <c r="K13" s="49" t="str">
        <f>IF(AND('Mapa final'!$Y$38="Muy Alta",'Mapa final'!$AA$38="Leve"),CONCATENATE("R8C",'Mapa final'!$O$38),"")</f>
        <v/>
      </c>
      <c r="L13" s="54" t="str">
        <f>IF(AND('Mapa final'!$Y$39="Muy Alta",'Mapa final'!$AA$39="Leve"),CONCATENATE("R8C",'Mapa final'!$O$39),"")</f>
        <v/>
      </c>
      <c r="M13" s="54" t="str">
        <f>IF(AND('Mapa final'!$Y$40="Muy Alta",'Mapa final'!$AA$40="Leve"),CONCATENATE("R8C",'Mapa final'!$O$40),"")</f>
        <v/>
      </c>
      <c r="N13" s="54" t="str">
        <f>IF(AND('Mapa final'!$Y$41="Muy Alta",'Mapa final'!$AA$41="Leve"),CONCATENATE("R8C",'Mapa final'!$O$41),"")</f>
        <v/>
      </c>
      <c r="O13" s="50" t="str">
        <f>IF(AND('Mapa final'!$Y$42="Muy Alta",'Mapa final'!$AA$42="Leve"),CONCATENATE("R8C",'Mapa final'!$O$42),"")</f>
        <v/>
      </c>
      <c r="P13" s="48" t="str">
        <f>IF(AND('Mapa final'!$Y$37="Muy Alta",'Mapa final'!$AA$37="Menor"),CONCATENATE("R8C",'Mapa final'!$O$37),"")</f>
        <v/>
      </c>
      <c r="Q13" s="49" t="str">
        <f>IF(AND('Mapa final'!$Y$38="Muy Alta",'Mapa final'!$AA$38="Menor"),CONCATENATE("R8C",'Mapa final'!$O$38),"")</f>
        <v/>
      </c>
      <c r="R13" s="54" t="str">
        <f>IF(AND('Mapa final'!$Y$39="Muy Alta",'Mapa final'!$AA$39="Menor"),CONCATENATE("R8C",'Mapa final'!$O$39),"")</f>
        <v/>
      </c>
      <c r="S13" s="54" t="str">
        <f>IF(AND('Mapa final'!$Y$40="Muy Alta",'Mapa final'!$AA$40="Menor"),CONCATENATE("R8C",'Mapa final'!$O$40),"")</f>
        <v/>
      </c>
      <c r="T13" s="54" t="str">
        <f>IF(AND('Mapa final'!$Y$41="Muy Alta",'Mapa final'!$AA$41="Menor"),CONCATENATE("R8C",'Mapa final'!$O$41),"")</f>
        <v/>
      </c>
      <c r="U13" s="50" t="str">
        <f>IF(AND('Mapa final'!$Y$42="Muy Alta",'Mapa final'!$AA$42="Menor"),CONCATENATE("R8C",'Mapa final'!$O$42),"")</f>
        <v/>
      </c>
      <c r="V13" s="48" t="str">
        <f>IF(AND('Mapa final'!$Y$37="Muy Alta",'Mapa final'!$AA$37="Moderado"),CONCATENATE("R8C",'Mapa final'!$O$37),"")</f>
        <v/>
      </c>
      <c r="W13" s="49" t="str">
        <f>IF(AND('Mapa final'!$Y$38="Muy Alta",'Mapa final'!$AA$38="Moderado"),CONCATENATE("R8C",'Mapa final'!$O$38),"")</f>
        <v/>
      </c>
      <c r="X13" s="54" t="str">
        <f>IF(AND('Mapa final'!$Y$39="Muy Alta",'Mapa final'!$AA$39="Moderado"),CONCATENATE("R8C",'Mapa final'!$O$39),"")</f>
        <v/>
      </c>
      <c r="Y13" s="54" t="str">
        <f>IF(AND('Mapa final'!$Y$40="Muy Alta",'Mapa final'!$AA$40="Moderado"),CONCATENATE("R8C",'Mapa final'!$O$40),"")</f>
        <v/>
      </c>
      <c r="Z13" s="54" t="str">
        <f>IF(AND('Mapa final'!$Y$41="Muy Alta",'Mapa final'!$AA$41="Moderado"),CONCATENATE("R8C",'Mapa final'!$O$41),"")</f>
        <v/>
      </c>
      <c r="AA13" s="50" t="str">
        <f>IF(AND('Mapa final'!$Y$42="Muy Alta",'Mapa final'!$AA$42="Moderado"),CONCATENATE("R8C",'Mapa final'!$O$42),"")</f>
        <v/>
      </c>
      <c r="AB13" s="48" t="str">
        <f>IF(AND('Mapa final'!$Y$37="Muy Alta",'Mapa final'!$AA$37="Mayor"),CONCATENATE("R8C",'Mapa final'!$O$37),"")</f>
        <v/>
      </c>
      <c r="AC13" s="49" t="str">
        <f>IF(AND('Mapa final'!$Y$38="Muy Alta",'Mapa final'!$AA$38="Mayor"),CONCATENATE("R8C",'Mapa final'!$O$38),"")</f>
        <v/>
      </c>
      <c r="AD13" s="54" t="str">
        <f>IF(AND('Mapa final'!$Y$39="Muy Alta",'Mapa final'!$AA$39="Mayor"),CONCATENATE("R8C",'Mapa final'!$O$39),"")</f>
        <v/>
      </c>
      <c r="AE13" s="54" t="str">
        <f>IF(AND('Mapa final'!$Y$40="Muy Alta",'Mapa final'!$AA$40="Mayor"),CONCATENATE("R8C",'Mapa final'!$O$40),"")</f>
        <v/>
      </c>
      <c r="AF13" s="54" t="str">
        <f>IF(AND('Mapa final'!$Y$41="Muy Alta",'Mapa final'!$AA$41="Mayor"),CONCATENATE("R8C",'Mapa final'!$O$41),"")</f>
        <v/>
      </c>
      <c r="AG13" s="50" t="str">
        <f>IF(AND('Mapa final'!$Y$42="Muy Alta",'Mapa final'!$AA$42="Mayor"),CONCATENATE("R8C",'Mapa final'!$O$42),"")</f>
        <v/>
      </c>
      <c r="AH13" s="51" t="str">
        <f>IF(AND('Mapa final'!$Y$37="Muy Alta",'Mapa final'!$AA$37="Catastrófico"),CONCATENATE("R8C",'Mapa final'!$O$37),"")</f>
        <v/>
      </c>
      <c r="AI13" s="52" t="str">
        <f>IF(AND('Mapa final'!$Y$38="Muy Alta",'Mapa final'!$AA$38="Catastrófico"),CONCATENATE("R8C",'Mapa final'!$O$38),"")</f>
        <v/>
      </c>
      <c r="AJ13" s="52" t="str">
        <f>IF(AND('Mapa final'!$Y$39="Muy Alta",'Mapa final'!$AA$39="Catastrófico"),CONCATENATE("R8C",'Mapa final'!$O$39),"")</f>
        <v/>
      </c>
      <c r="AK13" s="52" t="str">
        <f>IF(AND('Mapa final'!$Y$40="Muy Alta",'Mapa final'!$AA$40="Catastrófico"),CONCATENATE("R8C",'Mapa final'!$O$40),"")</f>
        <v/>
      </c>
      <c r="AL13" s="52" t="str">
        <f>IF(AND('Mapa final'!$Y$41="Muy Alta",'Mapa final'!$AA$41="Catastrófico"),CONCATENATE("R8C",'Mapa final'!$O$41),"")</f>
        <v/>
      </c>
      <c r="AM13" s="53" t="str">
        <f>IF(AND('Mapa final'!$Y$42="Muy Alta",'Mapa final'!$AA$42="Catastrófico"),CONCATENATE("R8C",'Mapa final'!$O$42),"")</f>
        <v/>
      </c>
      <c r="AN13" s="80"/>
      <c r="AO13" s="306"/>
      <c r="AP13" s="307"/>
      <c r="AQ13" s="307"/>
      <c r="AR13" s="307"/>
      <c r="AS13" s="307"/>
      <c r="AT13" s="308"/>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row>
    <row r="14" spans="1:91" ht="15" customHeight="1" x14ac:dyDescent="0.45">
      <c r="A14" s="80"/>
      <c r="B14" s="198"/>
      <c r="C14" s="198"/>
      <c r="D14" s="199"/>
      <c r="E14" s="299"/>
      <c r="F14" s="300"/>
      <c r="G14" s="300"/>
      <c r="H14" s="300"/>
      <c r="I14" s="315"/>
      <c r="J14" s="48" t="str">
        <f>IF(AND('Mapa final'!$Y$43="Muy Alta",'Mapa final'!$AA$43="Leve"),CONCATENATE("R9C",'Mapa final'!$O$43),"")</f>
        <v/>
      </c>
      <c r="K14" s="49" t="str">
        <f>IF(AND('Mapa final'!$Y$44="Muy Alta",'Mapa final'!$AA$44="Leve"),CONCATENATE("R9C",'Mapa final'!$O$44),"")</f>
        <v/>
      </c>
      <c r="L14" s="54" t="str">
        <f>IF(AND('Mapa final'!$Y$45="Muy Alta",'Mapa final'!$AA$45="Leve"),CONCATENATE("R9C",'Mapa final'!$O$45),"")</f>
        <v/>
      </c>
      <c r="M14" s="54" t="str">
        <f>IF(AND('Mapa final'!$Y$46="Muy Alta",'Mapa final'!$AA$46="Leve"),CONCATENATE("R9C",'Mapa final'!$O$46),"")</f>
        <v/>
      </c>
      <c r="N14" s="54" t="str">
        <f>IF(AND('Mapa final'!$Y$47="Muy Alta",'Mapa final'!$AA$47="Leve"),CONCATENATE("R9C",'Mapa final'!$O$47),"")</f>
        <v/>
      </c>
      <c r="O14" s="50" t="str">
        <f>IF(AND('Mapa final'!$Y$48="Muy Alta",'Mapa final'!$AA$48="Leve"),CONCATENATE("R9C",'Mapa final'!$O$48),"")</f>
        <v/>
      </c>
      <c r="P14" s="48" t="str">
        <f>IF(AND('Mapa final'!$Y$43="Muy Alta",'Mapa final'!$AA$43="Menor"),CONCATENATE("R9C",'Mapa final'!$O$43),"")</f>
        <v/>
      </c>
      <c r="Q14" s="49" t="str">
        <f>IF(AND('Mapa final'!$Y$44="Muy Alta",'Mapa final'!$AA$44="Menor"),CONCATENATE("R9C",'Mapa final'!$O$44),"")</f>
        <v/>
      </c>
      <c r="R14" s="54" t="str">
        <f>IF(AND('Mapa final'!$Y$45="Muy Alta",'Mapa final'!$AA$45="Menor"),CONCATENATE("R9C",'Mapa final'!$O$45),"")</f>
        <v/>
      </c>
      <c r="S14" s="54" t="str">
        <f>IF(AND('Mapa final'!$Y$46="Muy Alta",'Mapa final'!$AA$46="Menor"),CONCATENATE("R9C",'Mapa final'!$O$46),"")</f>
        <v/>
      </c>
      <c r="T14" s="54" t="str">
        <f>IF(AND('Mapa final'!$Y$47="Muy Alta",'Mapa final'!$AA$47="Menor"),CONCATENATE("R9C",'Mapa final'!$O$47),"")</f>
        <v/>
      </c>
      <c r="U14" s="50" t="str">
        <f>IF(AND('Mapa final'!$Y$48="Muy Alta",'Mapa final'!$AA$48="Menor"),CONCATENATE("R9C",'Mapa final'!$O$48),"")</f>
        <v/>
      </c>
      <c r="V14" s="48" t="str">
        <f>IF(AND('Mapa final'!$Y$43="Muy Alta",'Mapa final'!$AA$43="Moderado"),CONCATENATE("R9C",'Mapa final'!$O$43),"")</f>
        <v/>
      </c>
      <c r="W14" s="49" t="str">
        <f>IF(AND('Mapa final'!$Y$44="Muy Alta",'Mapa final'!$AA$44="Moderado"),CONCATENATE("R9C",'Mapa final'!$O$44),"")</f>
        <v/>
      </c>
      <c r="X14" s="54" t="str">
        <f>IF(AND('Mapa final'!$Y$45="Muy Alta",'Mapa final'!$AA$45="Moderado"),CONCATENATE("R9C",'Mapa final'!$O$45),"")</f>
        <v/>
      </c>
      <c r="Y14" s="54" t="str">
        <f>IF(AND('Mapa final'!$Y$46="Muy Alta",'Mapa final'!$AA$46="Moderado"),CONCATENATE("R9C",'Mapa final'!$O$46),"")</f>
        <v/>
      </c>
      <c r="Z14" s="54" t="str">
        <f>IF(AND('Mapa final'!$Y$47="Muy Alta",'Mapa final'!$AA$47="Moderado"),CONCATENATE("R9C",'Mapa final'!$O$47),"")</f>
        <v/>
      </c>
      <c r="AA14" s="50" t="str">
        <f>IF(AND('Mapa final'!$Y$48="Muy Alta",'Mapa final'!$AA$48="Moderado"),CONCATENATE("R9C",'Mapa final'!$O$48),"")</f>
        <v/>
      </c>
      <c r="AB14" s="48" t="str">
        <f>IF(AND('Mapa final'!$Y$43="Muy Alta",'Mapa final'!$AA$43="Mayor"),CONCATENATE("R9C",'Mapa final'!$O$43),"")</f>
        <v/>
      </c>
      <c r="AC14" s="49" t="str">
        <f>IF(AND('Mapa final'!$Y$44="Muy Alta",'Mapa final'!$AA$44="Mayor"),CONCATENATE("R9C",'Mapa final'!$O$44),"")</f>
        <v/>
      </c>
      <c r="AD14" s="54" t="str">
        <f>IF(AND('Mapa final'!$Y$45="Muy Alta",'Mapa final'!$AA$45="Mayor"),CONCATENATE("R9C",'Mapa final'!$O$45),"")</f>
        <v/>
      </c>
      <c r="AE14" s="54" t="str">
        <f>IF(AND('Mapa final'!$Y$46="Muy Alta",'Mapa final'!$AA$46="Mayor"),CONCATENATE("R9C",'Mapa final'!$O$46),"")</f>
        <v/>
      </c>
      <c r="AF14" s="54" t="str">
        <f>IF(AND('Mapa final'!$Y$47="Muy Alta",'Mapa final'!$AA$47="Mayor"),CONCATENATE("R9C",'Mapa final'!$O$47),"")</f>
        <v/>
      </c>
      <c r="AG14" s="50" t="str">
        <f>IF(AND('Mapa final'!$Y$48="Muy Alta",'Mapa final'!$AA$48="Mayor"),CONCATENATE("R9C",'Mapa final'!$O$48),"")</f>
        <v/>
      </c>
      <c r="AH14" s="51" t="str">
        <f>IF(AND('Mapa final'!$Y$43="Muy Alta",'Mapa final'!$AA$43="Catastrófico"),CONCATENATE("R9C",'Mapa final'!$O$43),"")</f>
        <v/>
      </c>
      <c r="AI14" s="52" t="str">
        <f>IF(AND('Mapa final'!$Y$44="Muy Alta",'Mapa final'!$AA$44="Catastrófico"),CONCATENATE("R9C",'Mapa final'!$O$44),"")</f>
        <v/>
      </c>
      <c r="AJ14" s="52" t="str">
        <f>IF(AND('Mapa final'!$Y$45="Muy Alta",'Mapa final'!$AA$45="Catastrófico"),CONCATENATE("R9C",'Mapa final'!$O$45),"")</f>
        <v/>
      </c>
      <c r="AK14" s="52" t="str">
        <f>IF(AND('Mapa final'!$Y$46="Muy Alta",'Mapa final'!$AA$46="Catastrófico"),CONCATENATE("R9C",'Mapa final'!$O$46),"")</f>
        <v/>
      </c>
      <c r="AL14" s="52" t="str">
        <f>IF(AND('Mapa final'!$Y$47="Muy Alta",'Mapa final'!$AA$47="Catastrófico"),CONCATENATE("R9C",'Mapa final'!$O$47),"")</f>
        <v/>
      </c>
      <c r="AM14" s="53" t="str">
        <f>IF(AND('Mapa final'!$Y$48="Muy Alta",'Mapa final'!$AA$48="Catastrófico"),CONCATENATE("R9C",'Mapa final'!$O$48),"")</f>
        <v/>
      </c>
      <c r="AN14" s="80"/>
      <c r="AO14" s="306"/>
      <c r="AP14" s="307"/>
      <c r="AQ14" s="307"/>
      <c r="AR14" s="307"/>
      <c r="AS14" s="307"/>
      <c r="AT14" s="308"/>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91" ht="15.75" customHeight="1" thickBot="1" x14ac:dyDescent="0.5">
      <c r="A15" s="80"/>
      <c r="B15" s="198"/>
      <c r="C15" s="198"/>
      <c r="D15" s="199"/>
      <c r="E15" s="301"/>
      <c r="F15" s="302"/>
      <c r="G15" s="302"/>
      <c r="H15" s="302"/>
      <c r="I15" s="316"/>
      <c r="J15" s="55" t="str">
        <f>IF(AND('Mapa final'!$Y$49="Muy Alta",'Mapa final'!$AA$49="Leve"),CONCATENATE("R10C",'Mapa final'!$O$49),"")</f>
        <v/>
      </c>
      <c r="K15" s="56" t="str">
        <f>IF(AND('Mapa final'!$Y$50="Muy Alta",'Mapa final'!$AA$50="Leve"),CONCATENATE("R10C",'Mapa final'!$O$50),"")</f>
        <v/>
      </c>
      <c r="L15" s="56" t="str">
        <f>IF(AND('Mapa final'!$Y$51="Muy Alta",'Mapa final'!$AA$51="Leve"),CONCATENATE("R10C",'Mapa final'!$O$51),"")</f>
        <v/>
      </c>
      <c r="M15" s="56" t="str">
        <f>IF(AND('Mapa final'!$Y$52="Muy Alta",'Mapa final'!$AA$52="Leve"),CONCATENATE("R10C",'Mapa final'!$O$52),"")</f>
        <v/>
      </c>
      <c r="N15" s="56" t="str">
        <f>IF(AND('Mapa final'!$Y$53="Muy Alta",'Mapa final'!$AA$53="Leve"),CONCATENATE("R10C",'Mapa final'!$O$53),"")</f>
        <v/>
      </c>
      <c r="O15" s="57" t="str">
        <f>IF(AND('Mapa final'!$Y$54="Muy Alta",'Mapa final'!$AA$54="Leve"),CONCATENATE("R10C",'Mapa final'!$O$54),"")</f>
        <v/>
      </c>
      <c r="P15" s="48" t="str">
        <f>IF(AND('Mapa final'!$Y$49="Muy Alta",'Mapa final'!$AA$49="Menor"),CONCATENATE("R10C",'Mapa final'!$O$49),"")</f>
        <v/>
      </c>
      <c r="Q15" s="49" t="str">
        <f>IF(AND('Mapa final'!$Y$50="Muy Alta",'Mapa final'!$AA$50="Menor"),CONCATENATE("R10C",'Mapa final'!$O$50),"")</f>
        <v/>
      </c>
      <c r="R15" s="49" t="str">
        <f>IF(AND('Mapa final'!$Y$51="Muy Alta",'Mapa final'!$AA$51="Menor"),CONCATENATE("R10C",'Mapa final'!$O$51),"")</f>
        <v/>
      </c>
      <c r="S15" s="49" t="str">
        <f>IF(AND('Mapa final'!$Y$52="Muy Alta",'Mapa final'!$AA$52="Menor"),CONCATENATE("R10C",'Mapa final'!$O$52),"")</f>
        <v/>
      </c>
      <c r="T15" s="49" t="str">
        <f>IF(AND('Mapa final'!$Y$53="Muy Alta",'Mapa final'!$AA$53="Menor"),CONCATENATE("R10C",'Mapa final'!$O$53),"")</f>
        <v/>
      </c>
      <c r="U15" s="50" t="str">
        <f>IF(AND('Mapa final'!$Y$54="Muy Alta",'Mapa final'!$AA$54="Menor"),CONCATENATE("R10C",'Mapa final'!$O$54),"")</f>
        <v/>
      </c>
      <c r="V15" s="55" t="str">
        <f>IF(AND('Mapa final'!$Y$49="Muy Alta",'Mapa final'!$AA$49="Moderado"),CONCATENATE("R10C",'Mapa final'!$O$49),"")</f>
        <v/>
      </c>
      <c r="W15" s="56" t="str">
        <f>IF(AND('Mapa final'!$Y$50="Muy Alta",'Mapa final'!$AA$50="Moderado"),CONCATENATE("R10C",'Mapa final'!$O$50),"")</f>
        <v/>
      </c>
      <c r="X15" s="56" t="str">
        <f>IF(AND('Mapa final'!$Y$51="Muy Alta",'Mapa final'!$AA$51="Moderado"),CONCATENATE("R10C",'Mapa final'!$O$51),"")</f>
        <v/>
      </c>
      <c r="Y15" s="56" t="str">
        <f>IF(AND('Mapa final'!$Y$52="Muy Alta",'Mapa final'!$AA$52="Moderado"),CONCATENATE("R10C",'Mapa final'!$O$52),"")</f>
        <v/>
      </c>
      <c r="Z15" s="56" t="str">
        <f>IF(AND('Mapa final'!$Y$53="Muy Alta",'Mapa final'!$AA$53="Moderado"),CONCATENATE("R10C",'Mapa final'!$O$53),"")</f>
        <v/>
      </c>
      <c r="AA15" s="57" t="str">
        <f>IF(AND('Mapa final'!$Y$54="Muy Alta",'Mapa final'!$AA$54="Moderado"),CONCATENATE("R10C",'Mapa final'!$O$54),"")</f>
        <v/>
      </c>
      <c r="AB15" s="48" t="str">
        <f>IF(AND('Mapa final'!$Y$49="Muy Alta",'Mapa final'!$AA$49="Mayor"),CONCATENATE("R10C",'Mapa final'!$O$49),"")</f>
        <v/>
      </c>
      <c r="AC15" s="49" t="str">
        <f>IF(AND('Mapa final'!$Y$50="Muy Alta",'Mapa final'!$AA$50="Mayor"),CONCATENATE("R10C",'Mapa final'!$O$50),"")</f>
        <v/>
      </c>
      <c r="AD15" s="49" t="str">
        <f>IF(AND('Mapa final'!$Y$51="Muy Alta",'Mapa final'!$AA$51="Mayor"),CONCATENATE("R10C",'Mapa final'!$O$51),"")</f>
        <v/>
      </c>
      <c r="AE15" s="49" t="str">
        <f>IF(AND('Mapa final'!$Y$52="Muy Alta",'Mapa final'!$AA$52="Mayor"),CONCATENATE("R10C",'Mapa final'!$O$52),"")</f>
        <v/>
      </c>
      <c r="AF15" s="49" t="str">
        <f>IF(AND('Mapa final'!$Y$53="Muy Alta",'Mapa final'!$AA$53="Mayor"),CONCATENATE("R10C",'Mapa final'!$O$53),"")</f>
        <v/>
      </c>
      <c r="AG15" s="50" t="str">
        <f>IF(AND('Mapa final'!$Y$54="Muy Alta",'Mapa final'!$AA$54="Mayor"),CONCATENATE("R10C",'Mapa final'!$O$54),"")</f>
        <v/>
      </c>
      <c r="AH15" s="58" t="str">
        <f>IF(AND('Mapa final'!$Y$49="Muy Alta",'Mapa final'!$AA$49="Catastrófico"),CONCATENATE("R10C",'Mapa final'!$O$49),"")</f>
        <v/>
      </c>
      <c r="AI15" s="59" t="str">
        <f>IF(AND('Mapa final'!$Y$50="Muy Alta",'Mapa final'!$AA$50="Catastrófico"),CONCATENATE("R10C",'Mapa final'!$O$50),"")</f>
        <v/>
      </c>
      <c r="AJ15" s="59" t="str">
        <f>IF(AND('Mapa final'!$Y$51="Muy Alta",'Mapa final'!$AA$51="Catastrófico"),CONCATENATE("R10C",'Mapa final'!$O$51),"")</f>
        <v/>
      </c>
      <c r="AK15" s="59" t="str">
        <f>IF(AND('Mapa final'!$Y$52="Muy Alta",'Mapa final'!$AA$52="Catastrófico"),CONCATENATE("R10C",'Mapa final'!$O$52),"")</f>
        <v/>
      </c>
      <c r="AL15" s="59" t="str">
        <f>IF(AND('Mapa final'!$Y$53="Muy Alta",'Mapa final'!$AA$53="Catastrófico"),CONCATENATE("R10C",'Mapa final'!$O$53),"")</f>
        <v/>
      </c>
      <c r="AM15" s="60" t="str">
        <f>IF(AND('Mapa final'!$Y$54="Muy Alta",'Mapa final'!$AA$54="Catastrófico"),CONCATENATE("R10C",'Mapa final'!$O$54),"")</f>
        <v/>
      </c>
      <c r="AN15" s="80"/>
      <c r="AO15" s="309"/>
      <c r="AP15" s="310"/>
      <c r="AQ15" s="310"/>
      <c r="AR15" s="310"/>
      <c r="AS15" s="310"/>
      <c r="AT15" s="311"/>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91" ht="15" customHeight="1" x14ac:dyDescent="0.45">
      <c r="A16" s="80"/>
      <c r="B16" s="198"/>
      <c r="C16" s="198"/>
      <c r="D16" s="199"/>
      <c r="E16" s="295" t="s">
        <v>115</v>
      </c>
      <c r="F16" s="296"/>
      <c r="G16" s="296"/>
      <c r="H16" s="296"/>
      <c r="I16" s="296"/>
      <c r="J16" s="61" t="str">
        <f>IF(AND('Mapa final'!$Y$10="Alta",'Mapa final'!$AA$10="Leve"),CONCATENATE("R1C",'Mapa final'!$O$10),"")</f>
        <v>R1C</v>
      </c>
      <c r="K16" s="62" t="str">
        <f>IF(AND('Mapa final'!$Y$11="Alta",'Mapa final'!$AA$11="Leve"),CONCATENATE("R1C",'Mapa final'!$O$11),"")</f>
        <v/>
      </c>
      <c r="L16" s="62" t="e">
        <f>IF(AND('Mapa final'!#REF!="Alta",'Mapa final'!#REF!="Leve"),CONCATENATE("R1C",'Mapa final'!#REF!),"")</f>
        <v>#REF!</v>
      </c>
      <c r="M16" s="62" t="e">
        <f>IF(AND('Mapa final'!#REF!="Alta",'Mapa final'!#REF!="Leve"),CONCATENATE("R1C",'Mapa final'!#REF!),"")</f>
        <v>#REF!</v>
      </c>
      <c r="N16" s="62" t="e">
        <f>IF(AND('Mapa final'!#REF!="Alta",'Mapa final'!#REF!="Leve"),CONCATENATE("R1C",'Mapa final'!#REF!),"")</f>
        <v>#REF!</v>
      </c>
      <c r="O16" s="63" t="e">
        <f>IF(AND('Mapa final'!#REF!="Alta",'Mapa final'!#REF!="Leve"),CONCATENATE("R1C",'Mapa final'!#REF!),"")</f>
        <v>#REF!</v>
      </c>
      <c r="P16" s="61" t="str">
        <f>IF(AND('Mapa final'!$Y$10="Alta",'Mapa final'!$AA$10="Menor"),CONCATENATE("R1C",'Mapa final'!$O$10),"")</f>
        <v/>
      </c>
      <c r="Q16" s="62" t="str">
        <f>IF(AND('Mapa final'!$Y$11="Alta",'Mapa final'!$AA$11="Menor"),CONCATENATE("R1C",'Mapa final'!$O$11),"")</f>
        <v/>
      </c>
      <c r="R16" s="62" t="e">
        <f>IF(AND('Mapa final'!#REF!="Alta",'Mapa final'!#REF!="Menor"),CONCATENATE("R1C",'Mapa final'!#REF!),"")</f>
        <v>#REF!</v>
      </c>
      <c r="S16" s="62" t="e">
        <f>IF(AND('Mapa final'!#REF!="Alta",'Mapa final'!#REF!="Menor"),CONCATENATE("R1C",'Mapa final'!#REF!),"")</f>
        <v>#REF!</v>
      </c>
      <c r="T16" s="62" t="e">
        <f>IF(AND('Mapa final'!#REF!="Alta",'Mapa final'!#REF!="Menor"),CONCATENATE("R1C",'Mapa final'!#REF!),"")</f>
        <v>#REF!</v>
      </c>
      <c r="U16" s="63" t="e">
        <f>IF(AND('Mapa final'!#REF!="Alta",'Mapa final'!#REF!="Menor"),CONCATENATE("R1C",'Mapa final'!#REF!),"")</f>
        <v>#REF!</v>
      </c>
      <c r="V16" s="42" t="str">
        <f>IF(AND('Mapa final'!$Y$10="Alta",'Mapa final'!$AA$10="Moderado"),CONCATENATE("R1C",'Mapa final'!$O$10),"")</f>
        <v/>
      </c>
      <c r="W16" s="43" t="str">
        <f>IF(AND('Mapa final'!$Y$11="Alta",'Mapa final'!$AA$11="Moderado"),CONCATENATE("R1C",'Mapa final'!$O$11),"")</f>
        <v/>
      </c>
      <c r="X16" s="43" t="e">
        <f>IF(AND('Mapa final'!#REF!="Alta",'Mapa final'!#REF!="Moderado"),CONCATENATE("R1C",'Mapa final'!#REF!),"")</f>
        <v>#REF!</v>
      </c>
      <c r="Y16" s="43" t="e">
        <f>IF(AND('Mapa final'!#REF!="Alta",'Mapa final'!#REF!="Moderado"),CONCATENATE("R1C",'Mapa final'!#REF!),"")</f>
        <v>#REF!</v>
      </c>
      <c r="Z16" s="43" t="e">
        <f>IF(AND('Mapa final'!#REF!="Alta",'Mapa final'!#REF!="Moderado"),CONCATENATE("R1C",'Mapa final'!#REF!),"")</f>
        <v>#REF!</v>
      </c>
      <c r="AA16" s="44" t="e">
        <f>IF(AND('Mapa final'!#REF!="Alta",'Mapa final'!#REF!="Moderado"),CONCATENATE("R1C",'Mapa final'!#REF!),"")</f>
        <v>#REF!</v>
      </c>
      <c r="AB16" s="42" t="str">
        <f>IF(AND('Mapa final'!$Y$10="Alta",'Mapa final'!$AA$10="Mayor"),CONCATENATE("R1C",'Mapa final'!$O$10),"")</f>
        <v/>
      </c>
      <c r="AC16" s="43" t="str">
        <f>IF(AND('Mapa final'!$Y$11="Alta",'Mapa final'!$AA$11="Mayor"),CONCATENATE("R1C",'Mapa final'!$O$11),"")</f>
        <v/>
      </c>
      <c r="AD16" s="43" t="e">
        <f>IF(AND('Mapa final'!#REF!="Alta",'Mapa final'!#REF!="Mayor"),CONCATENATE("R1C",'Mapa final'!#REF!),"")</f>
        <v>#REF!</v>
      </c>
      <c r="AE16" s="43" t="e">
        <f>IF(AND('Mapa final'!#REF!="Alta",'Mapa final'!#REF!="Mayor"),CONCATENATE("R1C",'Mapa final'!#REF!),"")</f>
        <v>#REF!</v>
      </c>
      <c r="AF16" s="43" t="e">
        <f>IF(AND('Mapa final'!#REF!="Alta",'Mapa final'!#REF!="Mayor"),CONCATENATE("R1C",'Mapa final'!#REF!),"")</f>
        <v>#REF!</v>
      </c>
      <c r="AG16" s="44" t="e">
        <f>IF(AND('Mapa final'!#REF!="Alta",'Mapa final'!#REF!="Mayor"),CONCATENATE("R1C",'Mapa final'!#REF!),"")</f>
        <v>#REF!</v>
      </c>
      <c r="AH16" s="45" t="str">
        <f>IF(AND('Mapa final'!$Y$10="Alta",'Mapa final'!$AA$10="Catastrófico"),CONCATENATE("R1C",'Mapa final'!$O$10),"")</f>
        <v/>
      </c>
      <c r="AI16" s="46" t="str">
        <f>IF(AND('Mapa final'!$Y$11="Alta",'Mapa final'!$AA$11="Catastrófico"),CONCATENATE("R1C",'Mapa final'!$O$11),"")</f>
        <v/>
      </c>
      <c r="AJ16" s="46" t="e">
        <f>IF(AND('Mapa final'!#REF!="Alta",'Mapa final'!#REF!="Catastrófico"),CONCATENATE("R1C",'Mapa final'!#REF!),"")</f>
        <v>#REF!</v>
      </c>
      <c r="AK16" s="46" t="e">
        <f>IF(AND('Mapa final'!#REF!="Alta",'Mapa final'!#REF!="Catastrófico"),CONCATENATE("R1C",'Mapa final'!#REF!),"")</f>
        <v>#REF!</v>
      </c>
      <c r="AL16" s="46" t="e">
        <f>IF(AND('Mapa final'!#REF!="Alta",'Mapa final'!#REF!="Catastrófico"),CONCATENATE("R1C",'Mapa final'!#REF!),"")</f>
        <v>#REF!</v>
      </c>
      <c r="AM16" s="47" t="e">
        <f>IF(AND('Mapa final'!#REF!="Alta",'Mapa final'!#REF!="Catastrófico"),CONCATENATE("R1C",'Mapa final'!#REF!),"")</f>
        <v>#REF!</v>
      </c>
      <c r="AN16" s="80"/>
      <c r="AO16" s="286" t="s">
        <v>80</v>
      </c>
      <c r="AP16" s="287"/>
      <c r="AQ16" s="287"/>
      <c r="AR16" s="287"/>
      <c r="AS16" s="287"/>
      <c r="AT16" s="288"/>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row>
    <row r="17" spans="1:76" ht="15" customHeight="1" x14ac:dyDescent="0.45">
      <c r="A17" s="80"/>
      <c r="B17" s="198"/>
      <c r="C17" s="198"/>
      <c r="D17" s="199"/>
      <c r="E17" s="297"/>
      <c r="F17" s="298"/>
      <c r="G17" s="298"/>
      <c r="H17" s="298"/>
      <c r="I17" s="298"/>
      <c r="J17" s="64" t="str">
        <f>IF(AND('Mapa final'!$Y$12="Alta",'Mapa final'!$AA$12="Leve"),CONCATENATE("R2C",'Mapa final'!$O$12),"")</f>
        <v/>
      </c>
      <c r="K17" s="65" t="e">
        <f>IF(AND('Mapa final'!#REF!="Alta",'Mapa final'!#REF!="Leve"),CONCATENATE("R2C",'Mapa final'!#REF!),"")</f>
        <v>#REF!</v>
      </c>
      <c r="L17" s="65" t="e">
        <f>IF(AND('Mapa final'!#REF!="Alta",'Mapa final'!#REF!="Leve"),CONCATENATE("R2C",'Mapa final'!#REF!),"")</f>
        <v>#REF!</v>
      </c>
      <c r="M17" s="65" t="str">
        <f>IF(AND('Mapa final'!$Y$13="Alta",'Mapa final'!$AA$13="Leve"),CONCATENATE("R2C",'Mapa final'!$O$13),"")</f>
        <v/>
      </c>
      <c r="N17" s="65" t="str">
        <f>IF(AND('Mapa final'!$Y$14="Alta",'Mapa final'!$AA$14="Leve"),CONCATENATE("R2C",'Mapa final'!$O$14),"")</f>
        <v/>
      </c>
      <c r="O17" s="66" t="e">
        <f>IF(AND('Mapa final'!#REF!="Alta",'Mapa final'!#REF!="Leve"),CONCATENATE("R2C",'Mapa final'!#REF!),"")</f>
        <v>#REF!</v>
      </c>
      <c r="P17" s="64" t="str">
        <f>IF(AND('Mapa final'!$Y$12="Alta",'Mapa final'!$AA$12="Menor"),CONCATENATE("R2C",'Mapa final'!$O$12),"")</f>
        <v/>
      </c>
      <c r="Q17" s="65" t="e">
        <f>IF(AND('Mapa final'!#REF!="Alta",'Mapa final'!#REF!="Menor"),CONCATENATE("R2C",'Mapa final'!#REF!),"")</f>
        <v>#REF!</v>
      </c>
      <c r="R17" s="65" t="e">
        <f>IF(AND('Mapa final'!#REF!="Alta",'Mapa final'!#REF!="Menor"),CONCATENATE("R2C",'Mapa final'!#REF!),"")</f>
        <v>#REF!</v>
      </c>
      <c r="S17" s="65" t="str">
        <f>IF(AND('Mapa final'!$Y$13="Alta",'Mapa final'!$AA$13="Menor"),CONCATENATE("R2C",'Mapa final'!$O$13),"")</f>
        <v/>
      </c>
      <c r="T17" s="65" t="str">
        <f>IF(AND('Mapa final'!$Y$14="Alta",'Mapa final'!$AA$14="Menor"),CONCATENATE("R2C",'Mapa final'!$O$14),"")</f>
        <v/>
      </c>
      <c r="U17" s="66" t="e">
        <f>IF(AND('Mapa final'!#REF!="Alta",'Mapa final'!#REF!="Menor"),CONCATENATE("R2C",'Mapa final'!#REF!),"")</f>
        <v>#REF!</v>
      </c>
      <c r="V17" s="48" t="str">
        <f>IF(AND('Mapa final'!$Y$12="Alta",'Mapa final'!$AA$12="Moderado"),CONCATENATE("R2C",'Mapa final'!$O$12),"")</f>
        <v/>
      </c>
      <c r="W17" s="49" t="e">
        <f>IF(AND('Mapa final'!#REF!="Alta",'Mapa final'!#REF!="Moderado"),CONCATENATE("R2C",'Mapa final'!#REF!),"")</f>
        <v>#REF!</v>
      </c>
      <c r="X17" s="49" t="e">
        <f>IF(AND('Mapa final'!#REF!="Alta",'Mapa final'!#REF!="Moderado"),CONCATENATE("R2C",'Mapa final'!#REF!),"")</f>
        <v>#REF!</v>
      </c>
      <c r="Y17" s="49" t="str">
        <f>IF(AND('Mapa final'!$Y$13="Alta",'Mapa final'!$AA$13="Moderado"),CONCATENATE("R2C",'Mapa final'!$O$13),"")</f>
        <v/>
      </c>
      <c r="Z17" s="49" t="str">
        <f>IF(AND('Mapa final'!$Y$14="Alta",'Mapa final'!$AA$14="Moderado"),CONCATENATE("R2C",'Mapa final'!$O$14),"")</f>
        <v/>
      </c>
      <c r="AA17" s="50" t="e">
        <f>IF(AND('Mapa final'!#REF!="Alta",'Mapa final'!#REF!="Moderado"),CONCATENATE("R2C",'Mapa final'!#REF!),"")</f>
        <v>#REF!</v>
      </c>
      <c r="AB17" s="48" t="str">
        <f>IF(AND('Mapa final'!$Y$12="Alta",'Mapa final'!$AA$12="Mayor"),CONCATENATE("R2C",'Mapa final'!$O$12),"")</f>
        <v/>
      </c>
      <c r="AC17" s="49" t="e">
        <f>IF(AND('Mapa final'!#REF!="Alta",'Mapa final'!#REF!="Mayor"),CONCATENATE("R2C",'Mapa final'!#REF!),"")</f>
        <v>#REF!</v>
      </c>
      <c r="AD17" s="49" t="e">
        <f>IF(AND('Mapa final'!#REF!="Alta",'Mapa final'!#REF!="Mayor"),CONCATENATE("R2C",'Mapa final'!#REF!),"")</f>
        <v>#REF!</v>
      </c>
      <c r="AE17" s="49" t="str">
        <f>IF(AND('Mapa final'!$Y$13="Alta",'Mapa final'!$AA$13="Mayor"),CONCATENATE("R2C",'Mapa final'!$O$13),"")</f>
        <v/>
      </c>
      <c r="AF17" s="49" t="str">
        <f>IF(AND('Mapa final'!$Y$14="Alta",'Mapa final'!$AA$14="Mayor"),CONCATENATE("R2C",'Mapa final'!$O$14),"")</f>
        <v/>
      </c>
      <c r="AG17" s="50" t="e">
        <f>IF(AND('Mapa final'!#REF!="Alta",'Mapa final'!#REF!="Mayor"),CONCATENATE("R2C",'Mapa final'!#REF!),"")</f>
        <v>#REF!</v>
      </c>
      <c r="AH17" s="51" t="str">
        <f>IF(AND('Mapa final'!$Y$12="Alta",'Mapa final'!$AA$12="Catastrófico"),CONCATENATE("R2C",'Mapa final'!$O$12),"")</f>
        <v/>
      </c>
      <c r="AI17" s="52" t="e">
        <f>IF(AND('Mapa final'!#REF!="Alta",'Mapa final'!#REF!="Catastrófico"),CONCATENATE("R2C",'Mapa final'!#REF!),"")</f>
        <v>#REF!</v>
      </c>
      <c r="AJ17" s="52" t="e">
        <f>IF(AND('Mapa final'!#REF!="Alta",'Mapa final'!#REF!="Catastrófico"),CONCATENATE("R2C",'Mapa final'!#REF!),"")</f>
        <v>#REF!</v>
      </c>
      <c r="AK17" s="52" t="str">
        <f>IF(AND('Mapa final'!$Y$13="Alta",'Mapa final'!$AA$13="Catastrófico"),CONCATENATE("R2C",'Mapa final'!$O$13),"")</f>
        <v/>
      </c>
      <c r="AL17" s="52" t="str">
        <f>IF(AND('Mapa final'!$Y$14="Alta",'Mapa final'!$AA$14="Catastrófico"),CONCATENATE("R2C",'Mapa final'!$O$14),"")</f>
        <v/>
      </c>
      <c r="AM17" s="53" t="e">
        <f>IF(AND('Mapa final'!#REF!="Alta",'Mapa final'!#REF!="Catastrófico"),CONCATENATE("R2C",'Mapa final'!#REF!),"")</f>
        <v>#REF!</v>
      </c>
      <c r="AN17" s="80"/>
      <c r="AO17" s="289"/>
      <c r="AP17" s="290"/>
      <c r="AQ17" s="290"/>
      <c r="AR17" s="290"/>
      <c r="AS17" s="290"/>
      <c r="AT17" s="291"/>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row>
    <row r="18" spans="1:76" ht="15" customHeight="1" x14ac:dyDescent="0.45">
      <c r="A18" s="80"/>
      <c r="B18" s="198"/>
      <c r="C18" s="198"/>
      <c r="D18" s="199"/>
      <c r="E18" s="299"/>
      <c r="F18" s="300"/>
      <c r="G18" s="300"/>
      <c r="H18" s="300"/>
      <c r="I18" s="298"/>
      <c r="J18" s="64" t="str">
        <f>IF(AND('Mapa final'!$Y$15="Alta",'Mapa final'!$AA$15="Leve"),CONCATENATE("R3C",'Mapa final'!$O$15),"")</f>
        <v/>
      </c>
      <c r="K18" s="65" t="e">
        <f>IF(AND('Mapa final'!#REF!="Alta",'Mapa final'!#REF!="Leve"),CONCATENATE("R3C",'Mapa final'!#REF!),"")</f>
        <v>#REF!</v>
      </c>
      <c r="L18" s="65" t="e">
        <f>IF(AND('Mapa final'!#REF!="Alta",'Mapa final'!#REF!="Leve"),CONCATENATE("R3C",'Mapa final'!#REF!),"")</f>
        <v>#REF!</v>
      </c>
      <c r="M18" s="65" t="e">
        <f>IF(AND('Mapa final'!#REF!="Alta",'Mapa final'!#REF!="Leve"),CONCATENATE("R3C",'Mapa final'!#REF!),"")</f>
        <v>#REF!</v>
      </c>
      <c r="N18" s="65" t="e">
        <f>IF(AND('Mapa final'!#REF!="Alta",'Mapa final'!#REF!="Leve"),CONCATENATE("R3C",'Mapa final'!#REF!),"")</f>
        <v>#REF!</v>
      </c>
      <c r="O18" s="66" t="e">
        <f>IF(AND('Mapa final'!#REF!="Alta",'Mapa final'!#REF!="Leve"),CONCATENATE("R3C",'Mapa final'!#REF!),"")</f>
        <v>#REF!</v>
      </c>
      <c r="P18" s="64" t="str">
        <f>IF(AND('Mapa final'!$Y$15="Alta",'Mapa final'!$AA$15="Menor"),CONCATENATE("R3C",'Mapa final'!$O$15),"")</f>
        <v/>
      </c>
      <c r="Q18" s="65" t="e">
        <f>IF(AND('Mapa final'!#REF!="Alta",'Mapa final'!#REF!="Menor"),CONCATENATE("R3C",'Mapa final'!#REF!),"")</f>
        <v>#REF!</v>
      </c>
      <c r="R18" s="65" t="e">
        <f>IF(AND('Mapa final'!#REF!="Alta",'Mapa final'!#REF!="Menor"),CONCATENATE("R3C",'Mapa final'!#REF!),"")</f>
        <v>#REF!</v>
      </c>
      <c r="S18" s="65" t="e">
        <f>IF(AND('Mapa final'!#REF!="Alta",'Mapa final'!#REF!="Menor"),CONCATENATE("R3C",'Mapa final'!#REF!),"")</f>
        <v>#REF!</v>
      </c>
      <c r="T18" s="65" t="e">
        <f>IF(AND('Mapa final'!#REF!="Alta",'Mapa final'!#REF!="Menor"),CONCATENATE("R3C",'Mapa final'!#REF!),"")</f>
        <v>#REF!</v>
      </c>
      <c r="U18" s="66" t="e">
        <f>IF(AND('Mapa final'!#REF!="Alta",'Mapa final'!#REF!="Menor"),CONCATENATE("R3C",'Mapa final'!#REF!),"")</f>
        <v>#REF!</v>
      </c>
      <c r="V18" s="48" t="str">
        <f>IF(AND('Mapa final'!$Y$15="Alta",'Mapa final'!$AA$15="Moderado"),CONCATENATE("R3C",'Mapa final'!$O$15),"")</f>
        <v>R3C1</v>
      </c>
      <c r="W18" s="49" t="e">
        <f>IF(AND('Mapa final'!#REF!="Alta",'Mapa final'!#REF!="Moderado"),CONCATENATE("R3C",'Mapa final'!#REF!),"")</f>
        <v>#REF!</v>
      </c>
      <c r="X18" s="49" t="e">
        <f>IF(AND('Mapa final'!#REF!="Alta",'Mapa final'!#REF!="Moderado"),CONCATENATE("R3C",'Mapa final'!#REF!),"")</f>
        <v>#REF!</v>
      </c>
      <c r="Y18" s="49" t="e">
        <f>IF(AND('Mapa final'!#REF!="Alta",'Mapa final'!#REF!="Moderado"),CONCATENATE("R3C",'Mapa final'!#REF!),"")</f>
        <v>#REF!</v>
      </c>
      <c r="Z18" s="49" t="e">
        <f>IF(AND('Mapa final'!#REF!="Alta",'Mapa final'!#REF!="Moderado"),CONCATENATE("R3C",'Mapa final'!#REF!),"")</f>
        <v>#REF!</v>
      </c>
      <c r="AA18" s="50" t="e">
        <f>IF(AND('Mapa final'!#REF!="Alta",'Mapa final'!#REF!="Moderado"),CONCATENATE("R3C",'Mapa final'!#REF!),"")</f>
        <v>#REF!</v>
      </c>
      <c r="AB18" s="48" t="str">
        <f>IF(AND('Mapa final'!$Y$15="Alta",'Mapa final'!$AA$15="Mayor"),CONCATENATE("R3C",'Mapa final'!$O$15),"")</f>
        <v/>
      </c>
      <c r="AC18" s="49" t="e">
        <f>IF(AND('Mapa final'!#REF!="Alta",'Mapa final'!#REF!="Mayor"),CONCATENATE("R3C",'Mapa final'!#REF!),"")</f>
        <v>#REF!</v>
      </c>
      <c r="AD18" s="49" t="e">
        <f>IF(AND('Mapa final'!#REF!="Alta",'Mapa final'!#REF!="Mayor"),CONCATENATE("R3C",'Mapa final'!#REF!),"")</f>
        <v>#REF!</v>
      </c>
      <c r="AE18" s="49" t="e">
        <f>IF(AND('Mapa final'!#REF!="Alta",'Mapa final'!#REF!="Mayor"),CONCATENATE("R3C",'Mapa final'!#REF!),"")</f>
        <v>#REF!</v>
      </c>
      <c r="AF18" s="49" t="e">
        <f>IF(AND('Mapa final'!#REF!="Alta",'Mapa final'!#REF!="Mayor"),CONCATENATE("R3C",'Mapa final'!#REF!),"")</f>
        <v>#REF!</v>
      </c>
      <c r="AG18" s="50" t="e">
        <f>IF(AND('Mapa final'!#REF!="Alta",'Mapa final'!#REF!="Mayor"),CONCATENATE("R3C",'Mapa final'!#REF!),"")</f>
        <v>#REF!</v>
      </c>
      <c r="AH18" s="51" t="str">
        <f>IF(AND('Mapa final'!$Y$15="Alta",'Mapa final'!$AA$15="Catastrófico"),CONCATENATE("R3C",'Mapa final'!$O$15),"")</f>
        <v/>
      </c>
      <c r="AI18" s="52" t="e">
        <f>IF(AND('Mapa final'!#REF!="Alta",'Mapa final'!#REF!="Catastrófico"),CONCATENATE("R3C",'Mapa final'!#REF!),"")</f>
        <v>#REF!</v>
      </c>
      <c r="AJ18" s="52" t="e">
        <f>IF(AND('Mapa final'!#REF!="Alta",'Mapa final'!#REF!="Catastrófico"),CONCATENATE("R3C",'Mapa final'!#REF!),"")</f>
        <v>#REF!</v>
      </c>
      <c r="AK18" s="52" t="e">
        <f>IF(AND('Mapa final'!#REF!="Alta",'Mapa final'!#REF!="Catastrófico"),CONCATENATE("R3C",'Mapa final'!#REF!),"")</f>
        <v>#REF!</v>
      </c>
      <c r="AL18" s="52" t="e">
        <f>IF(AND('Mapa final'!#REF!="Alta",'Mapa final'!#REF!="Catastrófico"),CONCATENATE("R3C",'Mapa final'!#REF!),"")</f>
        <v>#REF!</v>
      </c>
      <c r="AM18" s="53" t="e">
        <f>IF(AND('Mapa final'!#REF!="Alta",'Mapa final'!#REF!="Catastrófico"),CONCATENATE("R3C",'Mapa final'!#REF!),"")</f>
        <v>#REF!</v>
      </c>
      <c r="AN18" s="80"/>
      <c r="AO18" s="289"/>
      <c r="AP18" s="290"/>
      <c r="AQ18" s="290"/>
      <c r="AR18" s="290"/>
      <c r="AS18" s="290"/>
      <c r="AT18" s="291"/>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row>
    <row r="19" spans="1:76" ht="15" customHeight="1" x14ac:dyDescent="0.45">
      <c r="A19" s="80"/>
      <c r="B19" s="198"/>
      <c r="C19" s="198"/>
      <c r="D19" s="199"/>
      <c r="E19" s="299"/>
      <c r="F19" s="300"/>
      <c r="G19" s="300"/>
      <c r="H19" s="300"/>
      <c r="I19" s="298"/>
      <c r="J19" s="64" t="str">
        <f>IF(AND('Mapa final'!$Y$16="Alta",'Mapa final'!$AA$16="Leve"),CONCATENATE("R4C",'Mapa final'!$O$16),"")</f>
        <v/>
      </c>
      <c r="K19" s="65" t="e">
        <f>IF(AND('Mapa final'!#REF!="Alta",'Mapa final'!#REF!="Leve"),CONCATENATE("R4C",'Mapa final'!#REF!),"")</f>
        <v>#REF!</v>
      </c>
      <c r="L19" s="65" t="e">
        <f>IF(AND('Mapa final'!#REF!="Alta",'Mapa final'!#REF!="Leve"),CONCATENATE("R4C",'Mapa final'!#REF!),"")</f>
        <v>#REF!</v>
      </c>
      <c r="M19" s="65" t="e">
        <f>IF(AND('Mapa final'!#REF!="Alta",'Mapa final'!#REF!="Leve"),CONCATENATE("R4C",'Mapa final'!#REF!),"")</f>
        <v>#REF!</v>
      </c>
      <c r="N19" s="65" t="str">
        <f>IF(AND('Mapa final'!$Y$17="Alta",'Mapa final'!$AA$17="Leve"),CONCATENATE("R4C",'Mapa final'!$O$17),"")</f>
        <v/>
      </c>
      <c r="O19" s="66" t="str">
        <f>IF(AND('Mapa final'!$Y$18="Alta",'Mapa final'!$AA$18="Leve"),CONCATENATE("R4C",'Mapa final'!$O$18),"")</f>
        <v/>
      </c>
      <c r="P19" s="64" t="str">
        <f>IF(AND('Mapa final'!$Y$16="Alta",'Mapa final'!$AA$16="Menor"),CONCATENATE("R4C",'Mapa final'!$O$16),"")</f>
        <v/>
      </c>
      <c r="Q19" s="65" t="e">
        <f>IF(AND('Mapa final'!#REF!="Alta",'Mapa final'!#REF!="Menor"),CONCATENATE("R4C",'Mapa final'!#REF!),"")</f>
        <v>#REF!</v>
      </c>
      <c r="R19" s="65" t="e">
        <f>IF(AND('Mapa final'!#REF!="Alta",'Mapa final'!#REF!="Menor"),CONCATENATE("R4C",'Mapa final'!#REF!),"")</f>
        <v>#REF!</v>
      </c>
      <c r="S19" s="65" t="e">
        <f>IF(AND('Mapa final'!#REF!="Alta",'Mapa final'!#REF!="Menor"),CONCATENATE("R4C",'Mapa final'!#REF!),"")</f>
        <v>#REF!</v>
      </c>
      <c r="T19" s="65" t="str">
        <f>IF(AND('Mapa final'!$Y$17="Alta",'Mapa final'!$AA$17="Menor"),CONCATENATE("R4C",'Mapa final'!$O$17),"")</f>
        <v/>
      </c>
      <c r="U19" s="66" t="str">
        <f>IF(AND('Mapa final'!$Y$18="Alta",'Mapa final'!$AA$18="Menor"),CONCATENATE("R4C",'Mapa final'!$O$18),"")</f>
        <v/>
      </c>
      <c r="V19" s="48" t="str">
        <f>IF(AND('Mapa final'!$Y$16="Alta",'Mapa final'!$AA$16="Moderado"),CONCATENATE("R4C",'Mapa final'!$O$16),"")</f>
        <v/>
      </c>
      <c r="W19" s="49" t="e">
        <f>IF(AND('Mapa final'!#REF!="Alta",'Mapa final'!#REF!="Moderado"),CONCATENATE("R4C",'Mapa final'!#REF!),"")</f>
        <v>#REF!</v>
      </c>
      <c r="X19" s="54" t="e">
        <f>IF(AND('Mapa final'!#REF!="Alta",'Mapa final'!#REF!="Moderado"),CONCATENATE("R4C",'Mapa final'!#REF!),"")</f>
        <v>#REF!</v>
      </c>
      <c r="Y19" s="54" t="e">
        <f>IF(AND('Mapa final'!#REF!="Alta",'Mapa final'!#REF!="Moderado"),CONCATENATE("R4C",'Mapa final'!#REF!),"")</f>
        <v>#REF!</v>
      </c>
      <c r="Z19" s="54" t="str">
        <f>IF(AND('Mapa final'!$Y$17="Alta",'Mapa final'!$AA$17="Moderado"),CONCATENATE("R4C",'Mapa final'!$O$17),"")</f>
        <v/>
      </c>
      <c r="AA19" s="50" t="str">
        <f>IF(AND('Mapa final'!$Y$18="Alta",'Mapa final'!$AA$18="Moderado"),CONCATENATE("R4C",'Mapa final'!$O$18),"")</f>
        <v/>
      </c>
      <c r="AB19" s="48" t="str">
        <f>IF(AND('Mapa final'!$Y$16="Alta",'Mapa final'!$AA$16="Mayor"),CONCATENATE("R4C",'Mapa final'!$O$16),"")</f>
        <v/>
      </c>
      <c r="AC19" s="49" t="e">
        <f>IF(AND('Mapa final'!#REF!="Alta",'Mapa final'!#REF!="Mayor"),CONCATENATE("R4C",'Mapa final'!#REF!),"")</f>
        <v>#REF!</v>
      </c>
      <c r="AD19" s="54" t="e">
        <f>IF(AND('Mapa final'!#REF!="Alta",'Mapa final'!#REF!="Mayor"),CONCATENATE("R4C",'Mapa final'!#REF!),"")</f>
        <v>#REF!</v>
      </c>
      <c r="AE19" s="54" t="e">
        <f>IF(AND('Mapa final'!#REF!="Alta",'Mapa final'!#REF!="Mayor"),CONCATENATE("R4C",'Mapa final'!#REF!),"")</f>
        <v>#REF!</v>
      </c>
      <c r="AF19" s="54" t="str">
        <f>IF(AND('Mapa final'!$Y$17="Alta",'Mapa final'!$AA$17="Mayor"),CONCATENATE("R4C",'Mapa final'!$O$17),"")</f>
        <v/>
      </c>
      <c r="AG19" s="50" t="str">
        <f>IF(AND('Mapa final'!$Y$18="Alta",'Mapa final'!$AA$18="Mayor"),CONCATENATE("R4C",'Mapa final'!$O$18),"")</f>
        <v/>
      </c>
      <c r="AH19" s="51" t="str">
        <f>IF(AND('Mapa final'!$Y$16="Alta",'Mapa final'!$AA$16="Catastrófico"),CONCATENATE("R4C",'Mapa final'!$O$16),"")</f>
        <v/>
      </c>
      <c r="AI19" s="52" t="e">
        <f>IF(AND('Mapa final'!#REF!="Alta",'Mapa final'!#REF!="Catastrófico"),CONCATENATE("R4C",'Mapa final'!#REF!),"")</f>
        <v>#REF!</v>
      </c>
      <c r="AJ19" s="52" t="e">
        <f>IF(AND('Mapa final'!#REF!="Alta",'Mapa final'!#REF!="Catastrófico"),CONCATENATE("R4C",'Mapa final'!#REF!),"")</f>
        <v>#REF!</v>
      </c>
      <c r="AK19" s="52" t="e">
        <f>IF(AND('Mapa final'!#REF!="Alta",'Mapa final'!#REF!="Catastrófico"),CONCATENATE("R4C",'Mapa final'!#REF!),"")</f>
        <v>#REF!</v>
      </c>
      <c r="AL19" s="52" t="str">
        <f>IF(AND('Mapa final'!$Y$17="Alta",'Mapa final'!$AA$17="Catastrófico"),CONCATENATE("R4C",'Mapa final'!$O$17),"")</f>
        <v/>
      </c>
      <c r="AM19" s="53" t="str">
        <f>IF(AND('Mapa final'!$Y$18="Alta",'Mapa final'!$AA$18="Catastrófico"),CONCATENATE("R4C",'Mapa final'!$O$18),"")</f>
        <v/>
      </c>
      <c r="AN19" s="80"/>
      <c r="AO19" s="289"/>
      <c r="AP19" s="290"/>
      <c r="AQ19" s="290"/>
      <c r="AR19" s="290"/>
      <c r="AS19" s="290"/>
      <c r="AT19" s="291"/>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row>
    <row r="20" spans="1:76" ht="15" customHeight="1" x14ac:dyDescent="0.45">
      <c r="A20" s="80"/>
      <c r="B20" s="198"/>
      <c r="C20" s="198"/>
      <c r="D20" s="199"/>
      <c r="E20" s="299"/>
      <c r="F20" s="300"/>
      <c r="G20" s="300"/>
      <c r="H20" s="300"/>
      <c r="I20" s="298"/>
      <c r="J20" s="64" t="str">
        <f>IF(AND('Mapa final'!$Y$19="Alta",'Mapa final'!$AA$19="Leve"),CONCATENATE("R5C",'Mapa final'!$O$19),"")</f>
        <v/>
      </c>
      <c r="K20" s="65" t="str">
        <f>IF(AND('Mapa final'!$Y$20="Alta",'Mapa final'!$AA$20="Leve"),CONCATENATE("R5C",'Mapa final'!$O$20),"")</f>
        <v/>
      </c>
      <c r="L20" s="65" t="str">
        <f>IF(AND('Mapa final'!$Y$21="Alta",'Mapa final'!$AA$21="Leve"),CONCATENATE("R5C",'Mapa final'!$O$21),"")</f>
        <v/>
      </c>
      <c r="M20" s="65" t="str">
        <f>IF(AND('Mapa final'!$Y$22="Alta",'Mapa final'!$AA$22="Leve"),CONCATENATE("R5C",'Mapa final'!$O$22),"")</f>
        <v/>
      </c>
      <c r="N20" s="65" t="str">
        <f>IF(AND('Mapa final'!$Y$23="Alta",'Mapa final'!$AA$23="Leve"),CONCATENATE("R5C",'Mapa final'!$O$23),"")</f>
        <v/>
      </c>
      <c r="O20" s="66" t="str">
        <f>IF(AND('Mapa final'!$Y$24="Alta",'Mapa final'!$AA$24="Leve"),CONCATENATE("R5C",'Mapa final'!$O$24),"")</f>
        <v/>
      </c>
      <c r="P20" s="64" t="str">
        <f>IF(AND('Mapa final'!$Y$19="Alta",'Mapa final'!$AA$19="Menor"),CONCATENATE("R5C",'Mapa final'!$O$19),"")</f>
        <v/>
      </c>
      <c r="Q20" s="65" t="str">
        <f>IF(AND('Mapa final'!$Y$20="Alta",'Mapa final'!$AA$20="Menor"),CONCATENATE("R5C",'Mapa final'!$O$20),"")</f>
        <v/>
      </c>
      <c r="R20" s="65" t="str">
        <f>IF(AND('Mapa final'!$Y$21="Alta",'Mapa final'!$AA$21="Menor"),CONCATENATE("R5C",'Mapa final'!$O$21),"")</f>
        <v/>
      </c>
      <c r="S20" s="65" t="str">
        <f>IF(AND('Mapa final'!$Y$22="Alta",'Mapa final'!$AA$22="Menor"),CONCATENATE("R5C",'Mapa final'!$O$22),"")</f>
        <v/>
      </c>
      <c r="T20" s="65" t="str">
        <f>IF(AND('Mapa final'!$Y$23="Alta",'Mapa final'!$AA$23="Menor"),CONCATENATE("R5C",'Mapa final'!$O$23),"")</f>
        <v/>
      </c>
      <c r="U20" s="66" t="str">
        <f>IF(AND('Mapa final'!$Y$24="Alta",'Mapa final'!$AA$24="Menor"),CONCATENATE("R5C",'Mapa final'!$O$24),"")</f>
        <v/>
      </c>
      <c r="V20" s="48" t="str">
        <f>IF(AND('Mapa final'!$Y$19="Alta",'Mapa final'!$AA$19="Moderado"),CONCATENATE("R5C",'Mapa final'!$O$19),"")</f>
        <v/>
      </c>
      <c r="W20" s="49" t="str">
        <f>IF(AND('Mapa final'!$Y$20="Alta",'Mapa final'!$AA$20="Moderado"),CONCATENATE("R5C",'Mapa final'!$O$20),"")</f>
        <v/>
      </c>
      <c r="X20" s="54" t="str">
        <f>IF(AND('Mapa final'!$Y$21="Alta",'Mapa final'!$AA$21="Moderado"),CONCATENATE("R5C",'Mapa final'!$O$21),"")</f>
        <v/>
      </c>
      <c r="Y20" s="54" t="str">
        <f>IF(AND('Mapa final'!$Y$22="Alta",'Mapa final'!$AA$22="Moderado"),CONCATENATE("R5C",'Mapa final'!$O$22),"")</f>
        <v/>
      </c>
      <c r="Z20" s="54" t="str">
        <f>IF(AND('Mapa final'!$Y$23="Alta",'Mapa final'!$AA$23="Moderado"),CONCATENATE("R5C",'Mapa final'!$O$23),"")</f>
        <v/>
      </c>
      <c r="AA20" s="50" t="str">
        <f>IF(AND('Mapa final'!$Y$24="Alta",'Mapa final'!$AA$24="Moderado"),CONCATENATE("R5C",'Mapa final'!$O$24),"")</f>
        <v/>
      </c>
      <c r="AB20" s="48" t="str">
        <f>IF(AND('Mapa final'!$Y$19="Alta",'Mapa final'!$AA$19="Mayor"),CONCATENATE("R5C",'Mapa final'!$O$19),"")</f>
        <v/>
      </c>
      <c r="AC20" s="49" t="str">
        <f>IF(AND('Mapa final'!$Y$20="Alta",'Mapa final'!$AA$20="Mayor"),CONCATENATE("R5C",'Mapa final'!$O$20),"")</f>
        <v/>
      </c>
      <c r="AD20" s="54" t="str">
        <f>IF(AND('Mapa final'!$Y$21="Alta",'Mapa final'!$AA$21="Mayor"),CONCATENATE("R5C",'Mapa final'!$O$21),"")</f>
        <v/>
      </c>
      <c r="AE20" s="54" t="str">
        <f>IF(AND('Mapa final'!$Y$22="Alta",'Mapa final'!$AA$22="Mayor"),CONCATENATE("R5C",'Mapa final'!$O$22),"")</f>
        <v/>
      </c>
      <c r="AF20" s="54" t="str">
        <f>IF(AND('Mapa final'!$Y$23="Alta",'Mapa final'!$AA$23="Mayor"),CONCATENATE("R5C",'Mapa final'!$O$23),"")</f>
        <v/>
      </c>
      <c r="AG20" s="50" t="str">
        <f>IF(AND('Mapa final'!$Y$24="Alta",'Mapa final'!$AA$24="Mayor"),CONCATENATE("R5C",'Mapa final'!$O$24),"")</f>
        <v/>
      </c>
      <c r="AH20" s="51" t="str">
        <f>IF(AND('Mapa final'!$Y$19="Alta",'Mapa final'!$AA$19="Catastrófico"),CONCATENATE("R5C",'Mapa final'!$O$19),"")</f>
        <v/>
      </c>
      <c r="AI20" s="52" t="str">
        <f>IF(AND('Mapa final'!$Y$20="Alta",'Mapa final'!$AA$20="Catastrófico"),CONCATENATE("R5C",'Mapa final'!$O$20),"")</f>
        <v/>
      </c>
      <c r="AJ20" s="52" t="str">
        <f>IF(AND('Mapa final'!$Y$21="Alta",'Mapa final'!$AA$21="Catastrófico"),CONCATENATE("R5C",'Mapa final'!$O$21),"")</f>
        <v/>
      </c>
      <c r="AK20" s="52" t="str">
        <f>IF(AND('Mapa final'!$Y$22="Alta",'Mapa final'!$AA$22="Catastrófico"),CONCATENATE("R5C",'Mapa final'!$O$22),"")</f>
        <v/>
      </c>
      <c r="AL20" s="52" t="str">
        <f>IF(AND('Mapa final'!$Y$23="Alta",'Mapa final'!$AA$23="Catastrófico"),CONCATENATE("R5C",'Mapa final'!$O$23),"")</f>
        <v/>
      </c>
      <c r="AM20" s="53" t="str">
        <f>IF(AND('Mapa final'!$Y$24="Alta",'Mapa final'!$AA$24="Catastrófico"),CONCATENATE("R5C",'Mapa final'!$O$24),"")</f>
        <v/>
      </c>
      <c r="AN20" s="80"/>
      <c r="AO20" s="289"/>
      <c r="AP20" s="290"/>
      <c r="AQ20" s="290"/>
      <c r="AR20" s="290"/>
      <c r="AS20" s="290"/>
      <c r="AT20" s="291"/>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row>
    <row r="21" spans="1:76" ht="15" customHeight="1" x14ac:dyDescent="0.45">
      <c r="A21" s="80"/>
      <c r="B21" s="198"/>
      <c r="C21" s="198"/>
      <c r="D21" s="199"/>
      <c r="E21" s="299"/>
      <c r="F21" s="300"/>
      <c r="G21" s="300"/>
      <c r="H21" s="300"/>
      <c r="I21" s="298"/>
      <c r="J21" s="64" t="str">
        <f>IF(AND('Mapa final'!$Y$25="Alta",'Mapa final'!$AA$25="Leve"),CONCATENATE("R6C",'Mapa final'!$O$25),"")</f>
        <v/>
      </c>
      <c r="K21" s="65" t="str">
        <f>IF(AND('Mapa final'!$Y$26="Alta",'Mapa final'!$AA$26="Leve"),CONCATENATE("R6C",'Mapa final'!$O$26),"")</f>
        <v/>
      </c>
      <c r="L21" s="65" t="str">
        <f>IF(AND('Mapa final'!$Y$27="Alta",'Mapa final'!$AA$27="Leve"),CONCATENATE("R6C",'Mapa final'!$O$27),"")</f>
        <v/>
      </c>
      <c r="M21" s="65" t="str">
        <f>IF(AND('Mapa final'!$Y$28="Alta",'Mapa final'!$AA$28="Leve"),CONCATENATE("R6C",'Mapa final'!$O$28),"")</f>
        <v/>
      </c>
      <c r="N21" s="65" t="str">
        <f>IF(AND('Mapa final'!$Y$29="Alta",'Mapa final'!$AA$29="Leve"),CONCATENATE("R6C",'Mapa final'!$O$29),"")</f>
        <v/>
      </c>
      <c r="O21" s="66" t="str">
        <f>IF(AND('Mapa final'!$Y$30="Alta",'Mapa final'!$AA$30="Leve"),CONCATENATE("R6C",'Mapa final'!$O$30),"")</f>
        <v/>
      </c>
      <c r="P21" s="64" t="str">
        <f>IF(AND('Mapa final'!$Y$25="Alta",'Mapa final'!$AA$25="Menor"),CONCATENATE("R6C",'Mapa final'!$O$25),"")</f>
        <v/>
      </c>
      <c r="Q21" s="65" t="str">
        <f>IF(AND('Mapa final'!$Y$26="Alta",'Mapa final'!$AA$26="Menor"),CONCATENATE("R6C",'Mapa final'!$O$26),"")</f>
        <v/>
      </c>
      <c r="R21" s="65" t="str">
        <f>IF(AND('Mapa final'!$Y$27="Alta",'Mapa final'!$AA$27="Menor"),CONCATENATE("R6C",'Mapa final'!$O$27),"")</f>
        <v/>
      </c>
      <c r="S21" s="65" t="str">
        <f>IF(AND('Mapa final'!$Y$28="Alta",'Mapa final'!$AA$28="Menor"),CONCATENATE("R6C",'Mapa final'!$O$28),"")</f>
        <v/>
      </c>
      <c r="T21" s="65" t="str">
        <f>IF(AND('Mapa final'!$Y$29="Alta",'Mapa final'!$AA$29="Menor"),CONCATENATE("R6C",'Mapa final'!$O$29),"")</f>
        <v/>
      </c>
      <c r="U21" s="66" t="str">
        <f>IF(AND('Mapa final'!$Y$30="Alta",'Mapa final'!$AA$30="Menor"),CONCATENATE("R6C",'Mapa final'!$O$30),"")</f>
        <v/>
      </c>
      <c r="V21" s="48" t="str">
        <f>IF(AND('Mapa final'!$Y$25="Alta",'Mapa final'!$AA$25="Moderado"),CONCATENATE("R6C",'Mapa final'!$O$25),"")</f>
        <v/>
      </c>
      <c r="W21" s="49" t="str">
        <f>IF(AND('Mapa final'!$Y$26="Alta",'Mapa final'!$AA$26="Moderado"),CONCATENATE("R6C",'Mapa final'!$O$26),"")</f>
        <v/>
      </c>
      <c r="X21" s="54" t="str">
        <f>IF(AND('Mapa final'!$Y$27="Alta",'Mapa final'!$AA$27="Moderado"),CONCATENATE("R6C",'Mapa final'!$O$27),"")</f>
        <v/>
      </c>
      <c r="Y21" s="54" t="str">
        <f>IF(AND('Mapa final'!$Y$28="Alta",'Mapa final'!$AA$28="Moderado"),CONCATENATE("R6C",'Mapa final'!$O$28),"")</f>
        <v/>
      </c>
      <c r="Z21" s="54" t="str">
        <f>IF(AND('Mapa final'!$Y$29="Alta",'Mapa final'!$AA$29="Moderado"),CONCATENATE("R6C",'Mapa final'!$O$29),"")</f>
        <v/>
      </c>
      <c r="AA21" s="50" t="str">
        <f>IF(AND('Mapa final'!$Y$30="Alta",'Mapa final'!$AA$30="Moderado"),CONCATENATE("R6C",'Mapa final'!$O$30),"")</f>
        <v/>
      </c>
      <c r="AB21" s="48" t="str">
        <f>IF(AND('Mapa final'!$Y$25="Alta",'Mapa final'!$AA$25="Mayor"),CONCATENATE("R6C",'Mapa final'!$O$25),"")</f>
        <v/>
      </c>
      <c r="AC21" s="49" t="str">
        <f>IF(AND('Mapa final'!$Y$26="Alta",'Mapa final'!$AA$26="Mayor"),CONCATENATE("R6C",'Mapa final'!$O$26),"")</f>
        <v/>
      </c>
      <c r="AD21" s="54" t="str">
        <f>IF(AND('Mapa final'!$Y$27="Alta",'Mapa final'!$AA$27="Mayor"),CONCATENATE("R6C",'Mapa final'!$O$27),"")</f>
        <v/>
      </c>
      <c r="AE21" s="54" t="str">
        <f>IF(AND('Mapa final'!$Y$28="Alta",'Mapa final'!$AA$28="Mayor"),CONCATENATE("R6C",'Mapa final'!$O$28),"")</f>
        <v/>
      </c>
      <c r="AF21" s="54" t="str">
        <f>IF(AND('Mapa final'!$Y$29="Alta",'Mapa final'!$AA$29="Mayor"),CONCATENATE("R6C",'Mapa final'!$O$29),"")</f>
        <v/>
      </c>
      <c r="AG21" s="50" t="str">
        <f>IF(AND('Mapa final'!$Y$30="Alta",'Mapa final'!$AA$30="Mayor"),CONCATENATE("R6C",'Mapa final'!$O$30),"")</f>
        <v/>
      </c>
      <c r="AH21" s="51" t="str">
        <f>IF(AND('Mapa final'!$Y$25="Alta",'Mapa final'!$AA$25="Catastrófico"),CONCATENATE("R6C",'Mapa final'!$O$25),"")</f>
        <v/>
      </c>
      <c r="AI21" s="52" t="str">
        <f>IF(AND('Mapa final'!$Y$26="Alta",'Mapa final'!$AA$26="Catastrófico"),CONCATENATE("R6C",'Mapa final'!$O$26),"")</f>
        <v/>
      </c>
      <c r="AJ21" s="52" t="str">
        <f>IF(AND('Mapa final'!$Y$27="Alta",'Mapa final'!$AA$27="Catastrófico"),CONCATENATE("R6C",'Mapa final'!$O$27),"")</f>
        <v/>
      </c>
      <c r="AK21" s="52" t="str">
        <f>IF(AND('Mapa final'!$Y$28="Alta",'Mapa final'!$AA$28="Catastrófico"),CONCATENATE("R6C",'Mapa final'!$O$28),"")</f>
        <v/>
      </c>
      <c r="AL21" s="52" t="str">
        <f>IF(AND('Mapa final'!$Y$29="Alta",'Mapa final'!$AA$29="Catastrófico"),CONCATENATE("R6C",'Mapa final'!$O$29),"")</f>
        <v/>
      </c>
      <c r="AM21" s="53" t="str">
        <f>IF(AND('Mapa final'!$Y$30="Alta",'Mapa final'!$AA$30="Catastrófico"),CONCATENATE("R6C",'Mapa final'!$O$30),"")</f>
        <v/>
      </c>
      <c r="AN21" s="80"/>
      <c r="AO21" s="289"/>
      <c r="AP21" s="290"/>
      <c r="AQ21" s="290"/>
      <c r="AR21" s="290"/>
      <c r="AS21" s="290"/>
      <c r="AT21" s="291"/>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row>
    <row r="22" spans="1:76" ht="15" customHeight="1" x14ac:dyDescent="0.45">
      <c r="A22" s="80"/>
      <c r="B22" s="198"/>
      <c r="C22" s="198"/>
      <c r="D22" s="199"/>
      <c r="E22" s="299"/>
      <c r="F22" s="300"/>
      <c r="G22" s="300"/>
      <c r="H22" s="300"/>
      <c r="I22" s="298"/>
      <c r="J22" s="64" t="str">
        <f>IF(AND('Mapa final'!$Y$31="Alta",'Mapa final'!$AA$31="Leve"),CONCATENATE("R7C",'Mapa final'!$O$31),"")</f>
        <v/>
      </c>
      <c r="K22" s="65" t="str">
        <f>IF(AND('Mapa final'!$Y$32="Alta",'Mapa final'!$AA$32="Leve"),CONCATENATE("R7C",'Mapa final'!$O$32),"")</f>
        <v/>
      </c>
      <c r="L22" s="65" t="str">
        <f>IF(AND('Mapa final'!$Y$33="Alta",'Mapa final'!$AA$33="Leve"),CONCATENATE("R7C",'Mapa final'!$O$33),"")</f>
        <v/>
      </c>
      <c r="M22" s="65" t="str">
        <f>IF(AND('Mapa final'!$Y$34="Alta",'Mapa final'!$AA$34="Leve"),CONCATENATE("R7C",'Mapa final'!$O$34),"")</f>
        <v/>
      </c>
      <c r="N22" s="65" t="str">
        <f>IF(AND('Mapa final'!$Y$35="Alta",'Mapa final'!$AA$35="Leve"),CONCATENATE("R7C",'Mapa final'!$O$35),"")</f>
        <v/>
      </c>
      <c r="O22" s="66" t="str">
        <f>IF(AND('Mapa final'!$Y$36="Alta",'Mapa final'!$AA$36="Leve"),CONCATENATE("R7C",'Mapa final'!$O$36),"")</f>
        <v/>
      </c>
      <c r="P22" s="64" t="str">
        <f>IF(AND('Mapa final'!$Y$31="Alta",'Mapa final'!$AA$31="Menor"),CONCATENATE("R7C",'Mapa final'!$O$31),"")</f>
        <v/>
      </c>
      <c r="Q22" s="65" t="str">
        <f>IF(AND('Mapa final'!$Y$32="Alta",'Mapa final'!$AA$32="Menor"),CONCATENATE("R7C",'Mapa final'!$O$32),"")</f>
        <v/>
      </c>
      <c r="R22" s="65" t="str">
        <f>IF(AND('Mapa final'!$Y$33="Alta",'Mapa final'!$AA$33="Menor"),CONCATENATE("R7C",'Mapa final'!$O$33),"")</f>
        <v/>
      </c>
      <c r="S22" s="65" t="str">
        <f>IF(AND('Mapa final'!$Y$34="Alta",'Mapa final'!$AA$34="Menor"),CONCATENATE("R7C",'Mapa final'!$O$34),"")</f>
        <v/>
      </c>
      <c r="T22" s="65" t="str">
        <f>IF(AND('Mapa final'!$Y$35="Alta",'Mapa final'!$AA$35="Menor"),CONCATENATE("R7C",'Mapa final'!$O$35),"")</f>
        <v/>
      </c>
      <c r="U22" s="66" t="str">
        <f>IF(AND('Mapa final'!$Y$36="Alta",'Mapa final'!$AA$36="Menor"),CONCATENATE("R7C",'Mapa final'!$O$36),"")</f>
        <v/>
      </c>
      <c r="V22" s="48" t="str">
        <f>IF(AND('Mapa final'!$Y$31="Alta",'Mapa final'!$AA$31="Moderado"),CONCATENATE("R7C",'Mapa final'!$O$31),"")</f>
        <v/>
      </c>
      <c r="W22" s="49" t="str">
        <f>IF(AND('Mapa final'!$Y$32="Alta",'Mapa final'!$AA$32="Moderado"),CONCATENATE("R7C",'Mapa final'!$O$32),"")</f>
        <v/>
      </c>
      <c r="X22" s="54" t="str">
        <f>IF(AND('Mapa final'!$Y$33="Alta",'Mapa final'!$AA$33="Moderado"),CONCATENATE("R7C",'Mapa final'!$O$33),"")</f>
        <v/>
      </c>
      <c r="Y22" s="54" t="str">
        <f>IF(AND('Mapa final'!$Y$34="Alta",'Mapa final'!$AA$34="Moderado"),CONCATENATE("R7C",'Mapa final'!$O$34),"")</f>
        <v/>
      </c>
      <c r="Z22" s="54" t="str">
        <f>IF(AND('Mapa final'!$Y$35="Alta",'Mapa final'!$AA$35="Moderado"),CONCATENATE("R7C",'Mapa final'!$O$35),"")</f>
        <v/>
      </c>
      <c r="AA22" s="50" t="str">
        <f>IF(AND('Mapa final'!$Y$36="Alta",'Mapa final'!$AA$36="Moderado"),CONCATENATE("R7C",'Mapa final'!$O$36),"")</f>
        <v/>
      </c>
      <c r="AB22" s="48" t="str">
        <f>IF(AND('Mapa final'!$Y$31="Alta",'Mapa final'!$AA$31="Mayor"),CONCATENATE("R7C",'Mapa final'!$O$31),"")</f>
        <v/>
      </c>
      <c r="AC22" s="49" t="str">
        <f>IF(AND('Mapa final'!$Y$32="Alta",'Mapa final'!$AA$32="Mayor"),CONCATENATE("R7C",'Mapa final'!$O$32),"")</f>
        <v/>
      </c>
      <c r="AD22" s="54" t="str">
        <f>IF(AND('Mapa final'!$Y$33="Alta",'Mapa final'!$AA$33="Mayor"),CONCATENATE("R7C",'Mapa final'!$O$33),"")</f>
        <v/>
      </c>
      <c r="AE22" s="54" t="str">
        <f>IF(AND('Mapa final'!$Y$34="Alta",'Mapa final'!$AA$34="Mayor"),CONCATENATE("R7C",'Mapa final'!$O$34),"")</f>
        <v/>
      </c>
      <c r="AF22" s="54" t="str">
        <f>IF(AND('Mapa final'!$Y$35="Alta",'Mapa final'!$AA$35="Mayor"),CONCATENATE("R7C",'Mapa final'!$O$35),"")</f>
        <v/>
      </c>
      <c r="AG22" s="50" t="str">
        <f>IF(AND('Mapa final'!$Y$36="Alta",'Mapa final'!$AA$36="Mayor"),CONCATENATE("R7C",'Mapa final'!$O$36),"")</f>
        <v/>
      </c>
      <c r="AH22" s="51" t="str">
        <f>IF(AND('Mapa final'!$Y$31="Alta",'Mapa final'!$AA$31="Catastrófico"),CONCATENATE("R7C",'Mapa final'!$O$31),"")</f>
        <v/>
      </c>
      <c r="AI22" s="52" t="str">
        <f>IF(AND('Mapa final'!$Y$32="Alta",'Mapa final'!$AA$32="Catastrófico"),CONCATENATE("R7C",'Mapa final'!$O$32),"")</f>
        <v/>
      </c>
      <c r="AJ22" s="52" t="str">
        <f>IF(AND('Mapa final'!$Y$33="Alta",'Mapa final'!$AA$33="Catastrófico"),CONCATENATE("R7C",'Mapa final'!$O$33),"")</f>
        <v/>
      </c>
      <c r="AK22" s="52" t="str">
        <f>IF(AND('Mapa final'!$Y$34="Alta",'Mapa final'!$AA$34="Catastrófico"),CONCATENATE("R7C",'Mapa final'!$O$34),"")</f>
        <v/>
      </c>
      <c r="AL22" s="52" t="str">
        <f>IF(AND('Mapa final'!$Y$35="Alta",'Mapa final'!$AA$35="Catastrófico"),CONCATENATE("R7C",'Mapa final'!$O$35),"")</f>
        <v/>
      </c>
      <c r="AM22" s="53" t="str">
        <f>IF(AND('Mapa final'!$Y$36="Alta",'Mapa final'!$AA$36="Catastrófico"),CONCATENATE("R7C",'Mapa final'!$O$36),"")</f>
        <v/>
      </c>
      <c r="AN22" s="80"/>
      <c r="AO22" s="289"/>
      <c r="AP22" s="290"/>
      <c r="AQ22" s="290"/>
      <c r="AR22" s="290"/>
      <c r="AS22" s="290"/>
      <c r="AT22" s="291"/>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row>
    <row r="23" spans="1:76" ht="15" customHeight="1" x14ac:dyDescent="0.45">
      <c r="A23" s="80"/>
      <c r="B23" s="198"/>
      <c r="C23" s="198"/>
      <c r="D23" s="199"/>
      <c r="E23" s="299"/>
      <c r="F23" s="300"/>
      <c r="G23" s="300"/>
      <c r="H23" s="300"/>
      <c r="I23" s="298"/>
      <c r="J23" s="64" t="str">
        <f>IF(AND('Mapa final'!$Y$37="Alta",'Mapa final'!$AA$37="Leve"),CONCATENATE("R8C",'Mapa final'!$O$37),"")</f>
        <v/>
      </c>
      <c r="K23" s="65" t="str">
        <f>IF(AND('Mapa final'!$Y$38="Alta",'Mapa final'!$AA$38="Leve"),CONCATENATE("R8C",'Mapa final'!$O$38),"")</f>
        <v/>
      </c>
      <c r="L23" s="65" t="str">
        <f>IF(AND('Mapa final'!$Y$39="Alta",'Mapa final'!$AA$39="Leve"),CONCATENATE("R8C",'Mapa final'!$O$39),"")</f>
        <v/>
      </c>
      <c r="M23" s="65" t="str">
        <f>IF(AND('Mapa final'!$Y$40="Alta",'Mapa final'!$AA$40="Leve"),CONCATENATE("R8C",'Mapa final'!$O$40),"")</f>
        <v/>
      </c>
      <c r="N23" s="65" t="str">
        <f>IF(AND('Mapa final'!$Y$41="Alta",'Mapa final'!$AA$41="Leve"),CONCATENATE("R8C",'Mapa final'!$O$41),"")</f>
        <v/>
      </c>
      <c r="O23" s="66" t="str">
        <f>IF(AND('Mapa final'!$Y$42="Alta",'Mapa final'!$AA$42="Leve"),CONCATENATE("R8C",'Mapa final'!$O$42),"")</f>
        <v/>
      </c>
      <c r="P23" s="64" t="str">
        <f>IF(AND('Mapa final'!$Y$37="Alta",'Mapa final'!$AA$37="Menor"),CONCATENATE("R8C",'Mapa final'!$O$37),"")</f>
        <v/>
      </c>
      <c r="Q23" s="65" t="str">
        <f>IF(AND('Mapa final'!$Y$38="Alta",'Mapa final'!$AA$38="Menor"),CONCATENATE("R8C",'Mapa final'!$O$38),"")</f>
        <v/>
      </c>
      <c r="R23" s="65" t="str">
        <f>IF(AND('Mapa final'!$Y$39="Alta",'Mapa final'!$AA$39="Menor"),CONCATENATE("R8C",'Mapa final'!$O$39),"")</f>
        <v/>
      </c>
      <c r="S23" s="65" t="str">
        <f>IF(AND('Mapa final'!$Y$40="Alta",'Mapa final'!$AA$40="Menor"),CONCATENATE("R8C",'Mapa final'!$O$40),"")</f>
        <v/>
      </c>
      <c r="T23" s="65" t="str">
        <f>IF(AND('Mapa final'!$Y$41="Alta",'Mapa final'!$AA$41="Menor"),CONCATENATE("R8C",'Mapa final'!$O$41),"")</f>
        <v/>
      </c>
      <c r="U23" s="66" t="str">
        <f>IF(AND('Mapa final'!$Y$42="Alta",'Mapa final'!$AA$42="Menor"),CONCATENATE("R8C",'Mapa final'!$O$42),"")</f>
        <v/>
      </c>
      <c r="V23" s="48" t="str">
        <f>IF(AND('Mapa final'!$Y$37="Alta",'Mapa final'!$AA$37="Moderado"),CONCATENATE("R8C",'Mapa final'!$O$37),"")</f>
        <v/>
      </c>
      <c r="W23" s="49" t="str">
        <f>IF(AND('Mapa final'!$Y$38="Alta",'Mapa final'!$AA$38="Moderado"),CONCATENATE("R8C",'Mapa final'!$O$38),"")</f>
        <v/>
      </c>
      <c r="X23" s="54" t="str">
        <f>IF(AND('Mapa final'!$Y$39="Alta",'Mapa final'!$AA$39="Moderado"),CONCATENATE("R8C",'Mapa final'!$O$39),"")</f>
        <v/>
      </c>
      <c r="Y23" s="54" t="str">
        <f>IF(AND('Mapa final'!$Y$40="Alta",'Mapa final'!$AA$40="Moderado"),CONCATENATE("R8C",'Mapa final'!$O$40),"")</f>
        <v/>
      </c>
      <c r="Z23" s="54" t="str">
        <f>IF(AND('Mapa final'!$Y$41="Alta",'Mapa final'!$AA$41="Moderado"),CONCATENATE("R8C",'Mapa final'!$O$41),"")</f>
        <v/>
      </c>
      <c r="AA23" s="50" t="str">
        <f>IF(AND('Mapa final'!$Y$42="Alta",'Mapa final'!$AA$42="Moderado"),CONCATENATE("R8C",'Mapa final'!$O$42),"")</f>
        <v/>
      </c>
      <c r="AB23" s="48" t="str">
        <f>IF(AND('Mapa final'!$Y$37="Alta",'Mapa final'!$AA$37="Mayor"),CONCATENATE("R8C",'Mapa final'!$O$37),"")</f>
        <v/>
      </c>
      <c r="AC23" s="49" t="str">
        <f>IF(AND('Mapa final'!$Y$38="Alta",'Mapa final'!$AA$38="Mayor"),CONCATENATE("R8C",'Mapa final'!$O$38),"")</f>
        <v/>
      </c>
      <c r="AD23" s="54" t="str">
        <f>IF(AND('Mapa final'!$Y$39="Alta",'Mapa final'!$AA$39="Mayor"),CONCATENATE("R8C",'Mapa final'!$O$39),"")</f>
        <v/>
      </c>
      <c r="AE23" s="54" t="str">
        <f>IF(AND('Mapa final'!$Y$40="Alta",'Mapa final'!$AA$40="Mayor"),CONCATENATE("R8C",'Mapa final'!$O$40),"")</f>
        <v/>
      </c>
      <c r="AF23" s="54" t="str">
        <f>IF(AND('Mapa final'!$Y$41="Alta",'Mapa final'!$AA$41="Mayor"),CONCATENATE("R8C",'Mapa final'!$O$41),"")</f>
        <v/>
      </c>
      <c r="AG23" s="50" t="str">
        <f>IF(AND('Mapa final'!$Y$42="Alta",'Mapa final'!$AA$42="Mayor"),CONCATENATE("R8C",'Mapa final'!$O$42),"")</f>
        <v/>
      </c>
      <c r="AH23" s="51" t="str">
        <f>IF(AND('Mapa final'!$Y$37="Alta",'Mapa final'!$AA$37="Catastrófico"),CONCATENATE("R8C",'Mapa final'!$O$37),"")</f>
        <v/>
      </c>
      <c r="AI23" s="52" t="str">
        <f>IF(AND('Mapa final'!$Y$38="Alta",'Mapa final'!$AA$38="Catastrófico"),CONCATENATE("R8C",'Mapa final'!$O$38),"")</f>
        <v/>
      </c>
      <c r="AJ23" s="52" t="str">
        <f>IF(AND('Mapa final'!$Y$39="Alta",'Mapa final'!$AA$39="Catastrófico"),CONCATENATE("R8C",'Mapa final'!$O$39),"")</f>
        <v/>
      </c>
      <c r="AK23" s="52" t="str">
        <f>IF(AND('Mapa final'!$Y$40="Alta",'Mapa final'!$AA$40="Catastrófico"),CONCATENATE("R8C",'Mapa final'!$O$40),"")</f>
        <v/>
      </c>
      <c r="AL23" s="52" t="str">
        <f>IF(AND('Mapa final'!$Y$41="Alta",'Mapa final'!$AA$41="Catastrófico"),CONCATENATE("R8C",'Mapa final'!$O$41),"")</f>
        <v/>
      </c>
      <c r="AM23" s="53" t="str">
        <f>IF(AND('Mapa final'!$Y$42="Alta",'Mapa final'!$AA$42="Catastrófico"),CONCATENATE("R8C",'Mapa final'!$O$42),"")</f>
        <v/>
      </c>
      <c r="AN23" s="80"/>
      <c r="AO23" s="289"/>
      <c r="AP23" s="290"/>
      <c r="AQ23" s="290"/>
      <c r="AR23" s="290"/>
      <c r="AS23" s="290"/>
      <c r="AT23" s="291"/>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row>
    <row r="24" spans="1:76" ht="15" customHeight="1" x14ac:dyDescent="0.45">
      <c r="A24" s="80"/>
      <c r="B24" s="198"/>
      <c r="C24" s="198"/>
      <c r="D24" s="199"/>
      <c r="E24" s="299"/>
      <c r="F24" s="300"/>
      <c r="G24" s="300"/>
      <c r="H24" s="300"/>
      <c r="I24" s="298"/>
      <c r="J24" s="64" t="str">
        <f>IF(AND('Mapa final'!$Y$43="Alta",'Mapa final'!$AA$43="Leve"),CONCATENATE("R9C",'Mapa final'!$O$43),"")</f>
        <v/>
      </c>
      <c r="K24" s="65" t="str">
        <f>IF(AND('Mapa final'!$Y$44="Alta",'Mapa final'!$AA$44="Leve"),CONCATENATE("R9C",'Mapa final'!$O$44),"")</f>
        <v/>
      </c>
      <c r="L24" s="65" t="str">
        <f>IF(AND('Mapa final'!$Y$45="Alta",'Mapa final'!$AA$45="Leve"),CONCATENATE("R9C",'Mapa final'!$O$45),"")</f>
        <v/>
      </c>
      <c r="M24" s="65" t="str">
        <f>IF(AND('Mapa final'!$Y$46="Alta",'Mapa final'!$AA$46="Leve"),CONCATENATE("R9C",'Mapa final'!$O$46),"")</f>
        <v/>
      </c>
      <c r="N24" s="65" t="str">
        <f>IF(AND('Mapa final'!$Y$47="Alta",'Mapa final'!$AA$47="Leve"),CONCATENATE("R9C",'Mapa final'!$O$47),"")</f>
        <v/>
      </c>
      <c r="O24" s="66" t="str">
        <f>IF(AND('Mapa final'!$Y$48="Alta",'Mapa final'!$AA$48="Leve"),CONCATENATE("R9C",'Mapa final'!$O$48),"")</f>
        <v/>
      </c>
      <c r="P24" s="64" t="str">
        <f>IF(AND('Mapa final'!$Y$43="Alta",'Mapa final'!$AA$43="Menor"),CONCATENATE("R9C",'Mapa final'!$O$43),"")</f>
        <v/>
      </c>
      <c r="Q24" s="65" t="str">
        <f>IF(AND('Mapa final'!$Y$44="Alta",'Mapa final'!$AA$44="Menor"),CONCATENATE("R9C",'Mapa final'!$O$44),"")</f>
        <v/>
      </c>
      <c r="R24" s="65" t="str">
        <f>IF(AND('Mapa final'!$Y$45="Alta",'Mapa final'!$AA$45="Menor"),CONCATENATE("R9C",'Mapa final'!$O$45),"")</f>
        <v/>
      </c>
      <c r="S24" s="65" t="str">
        <f>IF(AND('Mapa final'!$Y$46="Alta",'Mapa final'!$AA$46="Menor"),CONCATENATE("R9C",'Mapa final'!$O$46),"")</f>
        <v/>
      </c>
      <c r="T24" s="65" t="str">
        <f>IF(AND('Mapa final'!$Y$47="Alta",'Mapa final'!$AA$47="Menor"),CONCATENATE("R9C",'Mapa final'!$O$47),"")</f>
        <v/>
      </c>
      <c r="U24" s="66" t="str">
        <f>IF(AND('Mapa final'!$Y$48="Alta",'Mapa final'!$AA$48="Menor"),CONCATENATE("R9C",'Mapa final'!$O$48),"")</f>
        <v/>
      </c>
      <c r="V24" s="48" t="str">
        <f>IF(AND('Mapa final'!$Y$43="Alta",'Mapa final'!$AA$43="Moderado"),CONCATENATE("R9C",'Mapa final'!$O$43),"")</f>
        <v/>
      </c>
      <c r="W24" s="49" t="str">
        <f>IF(AND('Mapa final'!$Y$44="Alta",'Mapa final'!$AA$44="Moderado"),CONCATENATE("R9C",'Mapa final'!$O$44),"")</f>
        <v/>
      </c>
      <c r="X24" s="54" t="str">
        <f>IF(AND('Mapa final'!$Y$45="Alta",'Mapa final'!$AA$45="Moderado"),CONCATENATE("R9C",'Mapa final'!$O$45),"")</f>
        <v/>
      </c>
      <c r="Y24" s="54" t="str">
        <f>IF(AND('Mapa final'!$Y$46="Alta",'Mapa final'!$AA$46="Moderado"),CONCATENATE("R9C",'Mapa final'!$O$46),"")</f>
        <v/>
      </c>
      <c r="Z24" s="54" t="str">
        <f>IF(AND('Mapa final'!$Y$47="Alta",'Mapa final'!$AA$47="Moderado"),CONCATENATE("R9C",'Mapa final'!$O$47),"")</f>
        <v/>
      </c>
      <c r="AA24" s="50" t="str">
        <f>IF(AND('Mapa final'!$Y$48="Alta",'Mapa final'!$AA$48="Moderado"),CONCATENATE("R9C",'Mapa final'!$O$48),"")</f>
        <v/>
      </c>
      <c r="AB24" s="48" t="str">
        <f>IF(AND('Mapa final'!$Y$43="Alta",'Mapa final'!$AA$43="Mayor"),CONCATENATE("R9C",'Mapa final'!$O$43),"")</f>
        <v/>
      </c>
      <c r="AC24" s="49" t="str">
        <f>IF(AND('Mapa final'!$Y$44="Alta",'Mapa final'!$AA$44="Mayor"),CONCATENATE("R9C",'Mapa final'!$O$44),"")</f>
        <v/>
      </c>
      <c r="AD24" s="54" t="str">
        <f>IF(AND('Mapa final'!$Y$45="Alta",'Mapa final'!$AA$45="Mayor"),CONCATENATE("R9C",'Mapa final'!$O$45),"")</f>
        <v/>
      </c>
      <c r="AE24" s="54" t="str">
        <f>IF(AND('Mapa final'!$Y$46="Alta",'Mapa final'!$AA$46="Mayor"),CONCATENATE("R9C",'Mapa final'!$O$46),"")</f>
        <v/>
      </c>
      <c r="AF24" s="54" t="str">
        <f>IF(AND('Mapa final'!$Y$47="Alta",'Mapa final'!$AA$47="Mayor"),CONCATENATE("R9C",'Mapa final'!$O$47),"")</f>
        <v/>
      </c>
      <c r="AG24" s="50" t="str">
        <f>IF(AND('Mapa final'!$Y$48="Alta",'Mapa final'!$AA$48="Mayor"),CONCATENATE("R9C",'Mapa final'!$O$48),"")</f>
        <v/>
      </c>
      <c r="AH24" s="51" t="str">
        <f>IF(AND('Mapa final'!$Y$43="Alta",'Mapa final'!$AA$43="Catastrófico"),CONCATENATE("R9C",'Mapa final'!$O$43),"")</f>
        <v/>
      </c>
      <c r="AI24" s="52" t="str">
        <f>IF(AND('Mapa final'!$Y$44="Alta",'Mapa final'!$AA$44="Catastrófico"),CONCATENATE("R9C",'Mapa final'!$O$44),"")</f>
        <v/>
      </c>
      <c r="AJ24" s="52" t="str">
        <f>IF(AND('Mapa final'!$Y$45="Alta",'Mapa final'!$AA$45="Catastrófico"),CONCATENATE("R9C",'Mapa final'!$O$45),"")</f>
        <v/>
      </c>
      <c r="AK24" s="52" t="str">
        <f>IF(AND('Mapa final'!$Y$46="Alta",'Mapa final'!$AA$46="Catastrófico"),CONCATENATE("R9C",'Mapa final'!$O$46),"")</f>
        <v/>
      </c>
      <c r="AL24" s="52" t="str">
        <f>IF(AND('Mapa final'!$Y$47="Alta",'Mapa final'!$AA$47="Catastrófico"),CONCATENATE("R9C",'Mapa final'!$O$47),"")</f>
        <v/>
      </c>
      <c r="AM24" s="53" t="str">
        <f>IF(AND('Mapa final'!$Y$48="Alta",'Mapa final'!$AA$48="Catastrófico"),CONCATENATE("R9C",'Mapa final'!$O$48),"")</f>
        <v/>
      </c>
      <c r="AN24" s="80"/>
      <c r="AO24" s="289"/>
      <c r="AP24" s="290"/>
      <c r="AQ24" s="290"/>
      <c r="AR24" s="290"/>
      <c r="AS24" s="290"/>
      <c r="AT24" s="291"/>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ht="15.75" customHeight="1" thickBot="1" x14ac:dyDescent="0.5">
      <c r="A25" s="80"/>
      <c r="B25" s="198"/>
      <c r="C25" s="198"/>
      <c r="D25" s="199"/>
      <c r="E25" s="301"/>
      <c r="F25" s="302"/>
      <c r="G25" s="302"/>
      <c r="H25" s="302"/>
      <c r="I25" s="302"/>
      <c r="J25" s="67" t="str">
        <f>IF(AND('Mapa final'!$Y$49="Alta",'Mapa final'!$AA$49="Leve"),CONCATENATE("R10C",'Mapa final'!$O$49),"")</f>
        <v/>
      </c>
      <c r="K25" s="68" t="str">
        <f>IF(AND('Mapa final'!$Y$50="Alta",'Mapa final'!$AA$50="Leve"),CONCATENATE("R10C",'Mapa final'!$O$50),"")</f>
        <v/>
      </c>
      <c r="L25" s="68" t="str">
        <f>IF(AND('Mapa final'!$Y$51="Alta",'Mapa final'!$AA$51="Leve"),CONCATENATE("R10C",'Mapa final'!$O$51),"")</f>
        <v/>
      </c>
      <c r="M25" s="68" t="str">
        <f>IF(AND('Mapa final'!$Y$52="Alta",'Mapa final'!$AA$52="Leve"),CONCATENATE("R10C",'Mapa final'!$O$52),"")</f>
        <v/>
      </c>
      <c r="N25" s="68" t="str">
        <f>IF(AND('Mapa final'!$Y$53="Alta",'Mapa final'!$AA$53="Leve"),CONCATENATE("R10C",'Mapa final'!$O$53),"")</f>
        <v/>
      </c>
      <c r="O25" s="69" t="str">
        <f>IF(AND('Mapa final'!$Y$54="Alta",'Mapa final'!$AA$54="Leve"),CONCATENATE("R10C",'Mapa final'!$O$54),"")</f>
        <v/>
      </c>
      <c r="P25" s="67" t="str">
        <f>IF(AND('Mapa final'!$Y$49="Alta",'Mapa final'!$AA$49="Menor"),CONCATENATE("R10C",'Mapa final'!$O$49),"")</f>
        <v/>
      </c>
      <c r="Q25" s="68" t="str">
        <f>IF(AND('Mapa final'!$Y$50="Alta",'Mapa final'!$AA$50="Menor"),CONCATENATE("R10C",'Mapa final'!$O$50),"")</f>
        <v/>
      </c>
      <c r="R25" s="68" t="str">
        <f>IF(AND('Mapa final'!$Y$51="Alta",'Mapa final'!$AA$51="Menor"),CONCATENATE("R10C",'Mapa final'!$O$51),"")</f>
        <v/>
      </c>
      <c r="S25" s="68" t="str">
        <f>IF(AND('Mapa final'!$Y$52="Alta",'Mapa final'!$AA$52="Menor"),CONCATENATE("R10C",'Mapa final'!$O$52),"")</f>
        <v/>
      </c>
      <c r="T25" s="68" t="str">
        <f>IF(AND('Mapa final'!$Y$53="Alta",'Mapa final'!$AA$53="Menor"),CONCATENATE("R10C",'Mapa final'!$O$53),"")</f>
        <v/>
      </c>
      <c r="U25" s="69" t="str">
        <f>IF(AND('Mapa final'!$Y$54="Alta",'Mapa final'!$AA$54="Menor"),CONCATENATE("R10C",'Mapa final'!$O$54),"")</f>
        <v/>
      </c>
      <c r="V25" s="55" t="str">
        <f>IF(AND('Mapa final'!$Y$49="Alta",'Mapa final'!$AA$49="Moderado"),CONCATENATE("R10C",'Mapa final'!$O$49),"")</f>
        <v/>
      </c>
      <c r="W25" s="56" t="str">
        <f>IF(AND('Mapa final'!$Y$50="Alta",'Mapa final'!$AA$50="Moderado"),CONCATENATE("R10C",'Mapa final'!$O$50),"")</f>
        <v/>
      </c>
      <c r="X25" s="56" t="str">
        <f>IF(AND('Mapa final'!$Y$51="Alta",'Mapa final'!$AA$51="Moderado"),CONCATENATE("R10C",'Mapa final'!$O$51),"")</f>
        <v/>
      </c>
      <c r="Y25" s="56" t="str">
        <f>IF(AND('Mapa final'!$Y$52="Alta",'Mapa final'!$AA$52="Moderado"),CONCATENATE("R10C",'Mapa final'!$O$52),"")</f>
        <v/>
      </c>
      <c r="Z25" s="56" t="str">
        <f>IF(AND('Mapa final'!$Y$53="Alta",'Mapa final'!$AA$53="Moderado"),CONCATENATE("R10C",'Mapa final'!$O$53),"")</f>
        <v/>
      </c>
      <c r="AA25" s="57" t="str">
        <f>IF(AND('Mapa final'!$Y$54="Alta",'Mapa final'!$AA$54="Moderado"),CONCATENATE("R10C",'Mapa final'!$O$54),"")</f>
        <v/>
      </c>
      <c r="AB25" s="55" t="str">
        <f>IF(AND('Mapa final'!$Y$49="Alta",'Mapa final'!$AA$49="Mayor"),CONCATENATE("R10C",'Mapa final'!$O$49),"")</f>
        <v/>
      </c>
      <c r="AC25" s="56" t="str">
        <f>IF(AND('Mapa final'!$Y$50="Alta",'Mapa final'!$AA$50="Mayor"),CONCATENATE("R10C",'Mapa final'!$O$50),"")</f>
        <v/>
      </c>
      <c r="AD25" s="56" t="str">
        <f>IF(AND('Mapa final'!$Y$51="Alta",'Mapa final'!$AA$51="Mayor"),CONCATENATE("R10C",'Mapa final'!$O$51),"")</f>
        <v/>
      </c>
      <c r="AE25" s="56" t="str">
        <f>IF(AND('Mapa final'!$Y$52="Alta",'Mapa final'!$AA$52="Mayor"),CONCATENATE("R10C",'Mapa final'!$O$52),"")</f>
        <v/>
      </c>
      <c r="AF25" s="56" t="str">
        <f>IF(AND('Mapa final'!$Y$53="Alta",'Mapa final'!$AA$53="Mayor"),CONCATENATE("R10C",'Mapa final'!$O$53),"")</f>
        <v/>
      </c>
      <c r="AG25" s="57" t="str">
        <f>IF(AND('Mapa final'!$Y$54="Alta",'Mapa final'!$AA$54="Mayor"),CONCATENATE("R10C",'Mapa final'!$O$54),"")</f>
        <v/>
      </c>
      <c r="AH25" s="58" t="str">
        <f>IF(AND('Mapa final'!$Y$49="Alta",'Mapa final'!$AA$49="Catastrófico"),CONCATENATE("R10C",'Mapa final'!$O$49),"")</f>
        <v/>
      </c>
      <c r="AI25" s="59" t="str">
        <f>IF(AND('Mapa final'!$Y$50="Alta",'Mapa final'!$AA$50="Catastrófico"),CONCATENATE("R10C",'Mapa final'!$O$50),"")</f>
        <v/>
      </c>
      <c r="AJ25" s="59" t="str">
        <f>IF(AND('Mapa final'!$Y$51="Alta",'Mapa final'!$AA$51="Catastrófico"),CONCATENATE("R10C",'Mapa final'!$O$51),"")</f>
        <v/>
      </c>
      <c r="AK25" s="59" t="str">
        <f>IF(AND('Mapa final'!$Y$52="Alta",'Mapa final'!$AA$52="Catastrófico"),CONCATENATE("R10C",'Mapa final'!$O$52),"")</f>
        <v/>
      </c>
      <c r="AL25" s="59" t="str">
        <f>IF(AND('Mapa final'!$Y$53="Alta",'Mapa final'!$AA$53="Catastrófico"),CONCATENATE("R10C",'Mapa final'!$O$53),"")</f>
        <v/>
      </c>
      <c r="AM25" s="60" t="str">
        <f>IF(AND('Mapa final'!$Y$54="Alta",'Mapa final'!$AA$54="Catastrófico"),CONCATENATE("R10C",'Mapa final'!$O$54),"")</f>
        <v/>
      </c>
      <c r="AN25" s="80"/>
      <c r="AO25" s="292"/>
      <c r="AP25" s="293"/>
      <c r="AQ25" s="293"/>
      <c r="AR25" s="293"/>
      <c r="AS25" s="293"/>
      <c r="AT25" s="294"/>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row>
    <row r="26" spans="1:76" ht="15" customHeight="1" x14ac:dyDescent="0.45">
      <c r="A26" s="80"/>
      <c r="B26" s="198"/>
      <c r="C26" s="198"/>
      <c r="D26" s="199"/>
      <c r="E26" s="295" t="s">
        <v>117</v>
      </c>
      <c r="F26" s="296"/>
      <c r="G26" s="296"/>
      <c r="H26" s="296"/>
      <c r="I26" s="314"/>
      <c r="J26" s="61" t="str">
        <f>IF(AND('Mapa final'!$Y$10="Media",'Mapa final'!$AA$10="Leve"),CONCATENATE("R1C",'Mapa final'!$O$10),"")</f>
        <v/>
      </c>
      <c r="K26" s="62" t="str">
        <f>IF(AND('Mapa final'!$Y$11="Media",'Mapa final'!$AA$11="Leve"),CONCATENATE("R1C",'Mapa final'!$O$11),"")</f>
        <v/>
      </c>
      <c r="L26" s="62" t="e">
        <f>IF(AND('Mapa final'!#REF!="Media",'Mapa final'!#REF!="Leve"),CONCATENATE("R1C",'Mapa final'!#REF!),"")</f>
        <v>#REF!</v>
      </c>
      <c r="M26" s="62" t="e">
        <f>IF(AND('Mapa final'!#REF!="Media",'Mapa final'!#REF!="Leve"),CONCATENATE("R1C",'Mapa final'!#REF!),"")</f>
        <v>#REF!</v>
      </c>
      <c r="N26" s="62" t="e">
        <f>IF(AND('Mapa final'!#REF!="Media",'Mapa final'!#REF!="Leve"),CONCATENATE("R1C",'Mapa final'!#REF!),"")</f>
        <v>#REF!</v>
      </c>
      <c r="O26" s="63" t="e">
        <f>IF(AND('Mapa final'!#REF!="Media",'Mapa final'!#REF!="Leve"),CONCATENATE("R1C",'Mapa final'!#REF!),"")</f>
        <v>#REF!</v>
      </c>
      <c r="P26" s="61" t="str">
        <f>IF(AND('Mapa final'!$Y$10="Media",'Mapa final'!$AA$10="Menor"),CONCATENATE("R1C",'Mapa final'!$O$10),"")</f>
        <v/>
      </c>
      <c r="Q26" s="62" t="str">
        <f>IF(AND('Mapa final'!$Y$11="Media",'Mapa final'!$AA$11="Menor"),CONCATENATE("R1C",'Mapa final'!$O$11),"")</f>
        <v/>
      </c>
      <c r="R26" s="62" t="e">
        <f>IF(AND('Mapa final'!#REF!="Media",'Mapa final'!#REF!="Menor"),CONCATENATE("R1C",'Mapa final'!#REF!),"")</f>
        <v>#REF!</v>
      </c>
      <c r="S26" s="62" t="e">
        <f>IF(AND('Mapa final'!#REF!="Media",'Mapa final'!#REF!="Menor"),CONCATENATE("R1C",'Mapa final'!#REF!),"")</f>
        <v>#REF!</v>
      </c>
      <c r="T26" s="62" t="e">
        <f>IF(AND('Mapa final'!#REF!="Media",'Mapa final'!#REF!="Menor"),CONCATENATE("R1C",'Mapa final'!#REF!),"")</f>
        <v>#REF!</v>
      </c>
      <c r="U26" s="63" t="e">
        <f>IF(AND('Mapa final'!#REF!="Media",'Mapa final'!#REF!="Menor"),CONCATENATE("R1C",'Mapa final'!#REF!),"")</f>
        <v>#REF!</v>
      </c>
      <c r="V26" s="61" t="str">
        <f>IF(AND('Mapa final'!$Y$10="Media",'Mapa final'!$AA$10="Moderado"),CONCATENATE("R1C",'Mapa final'!$O$10),"")</f>
        <v/>
      </c>
      <c r="W26" s="62" t="str">
        <f>IF(AND('Mapa final'!$Y$11="Media",'Mapa final'!$AA$11="Moderado"),CONCATENATE("R1C",'Mapa final'!$O$11),"")</f>
        <v/>
      </c>
      <c r="X26" s="62" t="e">
        <f>IF(AND('Mapa final'!#REF!="Media",'Mapa final'!#REF!="Moderado"),CONCATENATE("R1C",'Mapa final'!#REF!),"")</f>
        <v>#REF!</v>
      </c>
      <c r="Y26" s="62" t="e">
        <f>IF(AND('Mapa final'!#REF!="Media",'Mapa final'!#REF!="Moderado"),CONCATENATE("R1C",'Mapa final'!#REF!),"")</f>
        <v>#REF!</v>
      </c>
      <c r="Z26" s="62" t="e">
        <f>IF(AND('Mapa final'!#REF!="Media",'Mapa final'!#REF!="Moderado"),CONCATENATE("R1C",'Mapa final'!#REF!),"")</f>
        <v>#REF!</v>
      </c>
      <c r="AA26" s="63" t="e">
        <f>IF(AND('Mapa final'!#REF!="Media",'Mapa final'!#REF!="Moderado"),CONCATENATE("R1C",'Mapa final'!#REF!),"")</f>
        <v>#REF!</v>
      </c>
      <c r="AB26" s="42" t="str">
        <f>IF(AND('Mapa final'!$Y$10="Media",'Mapa final'!$AA$10="Mayor"),CONCATENATE("R1C",'Mapa final'!$O$10),"")</f>
        <v/>
      </c>
      <c r="AC26" s="43" t="str">
        <f>IF(AND('Mapa final'!$Y$11="Media",'Mapa final'!$AA$11="Mayor"),CONCATENATE("R1C",'Mapa final'!$O$11),"")</f>
        <v/>
      </c>
      <c r="AD26" s="43" t="e">
        <f>IF(AND('Mapa final'!#REF!="Media",'Mapa final'!#REF!="Mayor"),CONCATENATE("R1C",'Mapa final'!#REF!),"")</f>
        <v>#REF!</v>
      </c>
      <c r="AE26" s="43" t="e">
        <f>IF(AND('Mapa final'!#REF!="Media",'Mapa final'!#REF!="Mayor"),CONCATENATE("R1C",'Mapa final'!#REF!),"")</f>
        <v>#REF!</v>
      </c>
      <c r="AF26" s="43" t="e">
        <f>IF(AND('Mapa final'!#REF!="Media",'Mapa final'!#REF!="Mayor"),CONCATENATE("R1C",'Mapa final'!#REF!),"")</f>
        <v>#REF!</v>
      </c>
      <c r="AG26" s="44" t="e">
        <f>IF(AND('Mapa final'!#REF!="Media",'Mapa final'!#REF!="Mayor"),CONCATENATE("R1C",'Mapa final'!#REF!),"")</f>
        <v>#REF!</v>
      </c>
      <c r="AH26" s="45" t="str">
        <f>IF(AND('Mapa final'!$Y$10="Media",'Mapa final'!$AA$10="Catastrófico"),CONCATENATE("R1C",'Mapa final'!$O$10),"")</f>
        <v/>
      </c>
      <c r="AI26" s="46" t="str">
        <f>IF(AND('Mapa final'!$Y$11="Media",'Mapa final'!$AA$11="Catastrófico"),CONCATENATE("R1C",'Mapa final'!$O$11),"")</f>
        <v/>
      </c>
      <c r="AJ26" s="46" t="e">
        <f>IF(AND('Mapa final'!#REF!="Media",'Mapa final'!#REF!="Catastrófico"),CONCATENATE("R1C",'Mapa final'!#REF!),"")</f>
        <v>#REF!</v>
      </c>
      <c r="AK26" s="46" t="e">
        <f>IF(AND('Mapa final'!#REF!="Media",'Mapa final'!#REF!="Catastrófico"),CONCATENATE("R1C",'Mapa final'!#REF!),"")</f>
        <v>#REF!</v>
      </c>
      <c r="AL26" s="46" t="e">
        <f>IF(AND('Mapa final'!#REF!="Media",'Mapa final'!#REF!="Catastrófico"),CONCATENATE("R1C",'Mapa final'!#REF!),"")</f>
        <v>#REF!</v>
      </c>
      <c r="AM26" s="47" t="e">
        <f>IF(AND('Mapa final'!#REF!="Media",'Mapa final'!#REF!="Catastrófico"),CONCATENATE("R1C",'Mapa final'!#REF!),"")</f>
        <v>#REF!</v>
      </c>
      <c r="AN26" s="80"/>
      <c r="AO26" s="326" t="s">
        <v>81</v>
      </c>
      <c r="AP26" s="327"/>
      <c r="AQ26" s="327"/>
      <c r="AR26" s="327"/>
      <c r="AS26" s="327"/>
      <c r="AT26" s="328"/>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5" customHeight="1" x14ac:dyDescent="0.45">
      <c r="A27" s="80"/>
      <c r="B27" s="198"/>
      <c r="C27" s="198"/>
      <c r="D27" s="199"/>
      <c r="E27" s="297"/>
      <c r="F27" s="298"/>
      <c r="G27" s="298"/>
      <c r="H27" s="298"/>
      <c r="I27" s="315"/>
      <c r="J27" s="64" t="str">
        <f>IF(AND('Mapa final'!$Y$12="Media",'Mapa final'!$AA$12="Leve"),CONCATENATE("R2C",'Mapa final'!$O$12),"")</f>
        <v/>
      </c>
      <c r="K27" s="65" t="e">
        <f>IF(AND('Mapa final'!#REF!="Media",'Mapa final'!#REF!="Leve"),CONCATENATE("R2C",'Mapa final'!#REF!),"")</f>
        <v>#REF!</v>
      </c>
      <c r="L27" s="65" t="e">
        <f>IF(AND('Mapa final'!#REF!="Media",'Mapa final'!#REF!="Leve"),CONCATENATE("R2C",'Mapa final'!#REF!),"")</f>
        <v>#REF!</v>
      </c>
      <c r="M27" s="65" t="str">
        <f>IF(AND('Mapa final'!$Y$13="Media",'Mapa final'!$AA$13="Leve"),CONCATENATE("R2C",'Mapa final'!$O$13),"")</f>
        <v/>
      </c>
      <c r="N27" s="65" t="str">
        <f>IF(AND('Mapa final'!$Y$14="Media",'Mapa final'!$AA$14="Leve"),CONCATENATE("R2C",'Mapa final'!$O$14),"")</f>
        <v/>
      </c>
      <c r="O27" s="66" t="e">
        <f>IF(AND('Mapa final'!#REF!="Media",'Mapa final'!#REF!="Leve"),CONCATENATE("R2C",'Mapa final'!#REF!),"")</f>
        <v>#REF!</v>
      </c>
      <c r="P27" s="64" t="str">
        <f>IF(AND('Mapa final'!$Y$12="Media",'Mapa final'!$AA$12="Menor"),CONCATENATE("R2C",'Mapa final'!$O$12),"")</f>
        <v/>
      </c>
      <c r="Q27" s="65" t="e">
        <f>IF(AND('Mapa final'!#REF!="Media",'Mapa final'!#REF!="Menor"),CONCATENATE("R2C",'Mapa final'!#REF!),"")</f>
        <v>#REF!</v>
      </c>
      <c r="R27" s="65" t="e">
        <f>IF(AND('Mapa final'!#REF!="Media",'Mapa final'!#REF!="Menor"),CONCATENATE("R2C",'Mapa final'!#REF!),"")</f>
        <v>#REF!</v>
      </c>
      <c r="S27" s="65" t="str">
        <f>IF(AND('Mapa final'!$Y$13="Media",'Mapa final'!$AA$13="Menor"),CONCATENATE("R2C",'Mapa final'!$O$13),"")</f>
        <v/>
      </c>
      <c r="T27" s="65" t="str">
        <f>IF(AND('Mapa final'!$Y$14="Media",'Mapa final'!$AA$14="Menor"),CONCATENATE("R2C",'Mapa final'!$O$14),"")</f>
        <v/>
      </c>
      <c r="U27" s="66" t="e">
        <f>IF(AND('Mapa final'!#REF!="Media",'Mapa final'!#REF!="Menor"),CONCATENATE("R2C",'Mapa final'!#REF!),"")</f>
        <v>#REF!</v>
      </c>
      <c r="V27" s="64" t="str">
        <f>IF(AND('Mapa final'!$Y$12="Media",'Mapa final'!$AA$12="Moderado"),CONCATENATE("R2C",'Mapa final'!$O$12),"")</f>
        <v/>
      </c>
      <c r="W27" s="65" t="e">
        <f>IF(AND('Mapa final'!#REF!="Media",'Mapa final'!#REF!="Moderado"),CONCATENATE("R2C",'Mapa final'!#REF!),"")</f>
        <v>#REF!</v>
      </c>
      <c r="X27" s="65" t="e">
        <f>IF(AND('Mapa final'!#REF!="Media",'Mapa final'!#REF!="Moderado"),CONCATENATE("R2C",'Mapa final'!#REF!),"")</f>
        <v>#REF!</v>
      </c>
      <c r="Y27" s="65" t="str">
        <f>IF(AND('Mapa final'!$Y$13="Media",'Mapa final'!$AA$13="Moderado"),CONCATENATE("R2C",'Mapa final'!$O$13),"")</f>
        <v/>
      </c>
      <c r="Z27" s="65" t="str">
        <f>IF(AND('Mapa final'!$Y$14="Media",'Mapa final'!$AA$14="Moderado"),CONCATENATE("R2C",'Mapa final'!$O$14),"")</f>
        <v/>
      </c>
      <c r="AA27" s="66" t="e">
        <f>IF(AND('Mapa final'!#REF!="Media",'Mapa final'!#REF!="Moderado"),CONCATENATE("R2C",'Mapa final'!#REF!),"")</f>
        <v>#REF!</v>
      </c>
      <c r="AB27" s="48" t="str">
        <f>IF(AND('Mapa final'!$Y$12="Media",'Mapa final'!$AA$12="Mayor"),CONCATENATE("R2C",'Mapa final'!$O$12),"")</f>
        <v/>
      </c>
      <c r="AC27" s="49" t="e">
        <f>IF(AND('Mapa final'!#REF!="Media",'Mapa final'!#REF!="Mayor"),CONCATENATE("R2C",'Mapa final'!#REF!),"")</f>
        <v>#REF!</v>
      </c>
      <c r="AD27" s="49" t="e">
        <f>IF(AND('Mapa final'!#REF!="Media",'Mapa final'!#REF!="Mayor"),CONCATENATE("R2C",'Mapa final'!#REF!),"")</f>
        <v>#REF!</v>
      </c>
      <c r="AE27" s="49" t="str">
        <f>IF(AND('Mapa final'!$Y$13="Media",'Mapa final'!$AA$13="Mayor"),CONCATENATE("R2C",'Mapa final'!$O$13),"")</f>
        <v/>
      </c>
      <c r="AF27" s="49" t="str">
        <f>IF(AND('Mapa final'!$Y$14="Media",'Mapa final'!$AA$14="Mayor"),CONCATENATE("R2C",'Mapa final'!$O$14),"")</f>
        <v/>
      </c>
      <c r="AG27" s="50" t="e">
        <f>IF(AND('Mapa final'!#REF!="Media",'Mapa final'!#REF!="Mayor"),CONCATENATE("R2C",'Mapa final'!#REF!),"")</f>
        <v>#REF!</v>
      </c>
      <c r="AH27" s="51" t="str">
        <f>IF(AND('Mapa final'!$Y$12="Media",'Mapa final'!$AA$12="Catastrófico"),CONCATENATE("R2C",'Mapa final'!$O$12),"")</f>
        <v/>
      </c>
      <c r="AI27" s="52" t="e">
        <f>IF(AND('Mapa final'!#REF!="Media",'Mapa final'!#REF!="Catastrófico"),CONCATENATE("R2C",'Mapa final'!#REF!),"")</f>
        <v>#REF!</v>
      </c>
      <c r="AJ27" s="52" t="e">
        <f>IF(AND('Mapa final'!#REF!="Media",'Mapa final'!#REF!="Catastrófico"),CONCATENATE("R2C",'Mapa final'!#REF!),"")</f>
        <v>#REF!</v>
      </c>
      <c r="AK27" s="52" t="str">
        <f>IF(AND('Mapa final'!$Y$13="Media",'Mapa final'!$AA$13="Catastrófico"),CONCATENATE("R2C",'Mapa final'!$O$13),"")</f>
        <v/>
      </c>
      <c r="AL27" s="52" t="str">
        <f>IF(AND('Mapa final'!$Y$14="Media",'Mapa final'!$AA$14="Catastrófico"),CONCATENATE("R2C",'Mapa final'!$O$14),"")</f>
        <v/>
      </c>
      <c r="AM27" s="53" t="e">
        <f>IF(AND('Mapa final'!#REF!="Media",'Mapa final'!#REF!="Catastrófico"),CONCATENATE("R2C",'Mapa final'!#REF!),"")</f>
        <v>#REF!</v>
      </c>
      <c r="AN27" s="80"/>
      <c r="AO27" s="329"/>
      <c r="AP27" s="330"/>
      <c r="AQ27" s="330"/>
      <c r="AR27" s="330"/>
      <c r="AS27" s="330"/>
      <c r="AT27" s="331"/>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row>
    <row r="28" spans="1:76" ht="15" customHeight="1" x14ac:dyDescent="0.45">
      <c r="A28" s="80"/>
      <c r="B28" s="198"/>
      <c r="C28" s="198"/>
      <c r="D28" s="199"/>
      <c r="E28" s="299"/>
      <c r="F28" s="300"/>
      <c r="G28" s="300"/>
      <c r="H28" s="300"/>
      <c r="I28" s="315"/>
      <c r="J28" s="64" t="str">
        <f>IF(AND('Mapa final'!$Y$15="Media",'Mapa final'!$AA$15="Leve"),CONCATENATE("R3C",'Mapa final'!$O$15),"")</f>
        <v/>
      </c>
      <c r="K28" s="65" t="e">
        <f>IF(AND('Mapa final'!#REF!="Media",'Mapa final'!#REF!="Leve"),CONCATENATE("R3C",'Mapa final'!#REF!),"")</f>
        <v>#REF!</v>
      </c>
      <c r="L28" s="65" t="e">
        <f>IF(AND('Mapa final'!#REF!="Media",'Mapa final'!#REF!="Leve"),CONCATENATE("R3C",'Mapa final'!#REF!),"")</f>
        <v>#REF!</v>
      </c>
      <c r="M28" s="65" t="e">
        <f>IF(AND('Mapa final'!#REF!="Media",'Mapa final'!#REF!="Leve"),CONCATENATE("R3C",'Mapa final'!#REF!),"")</f>
        <v>#REF!</v>
      </c>
      <c r="N28" s="65" t="e">
        <f>IF(AND('Mapa final'!#REF!="Media",'Mapa final'!#REF!="Leve"),CONCATENATE("R3C",'Mapa final'!#REF!),"")</f>
        <v>#REF!</v>
      </c>
      <c r="O28" s="66" t="e">
        <f>IF(AND('Mapa final'!#REF!="Media",'Mapa final'!#REF!="Leve"),CONCATENATE("R3C",'Mapa final'!#REF!),"")</f>
        <v>#REF!</v>
      </c>
      <c r="P28" s="64" t="str">
        <f>IF(AND('Mapa final'!$Y$15="Media",'Mapa final'!$AA$15="Menor"),CONCATENATE("R3C",'Mapa final'!$O$15),"")</f>
        <v/>
      </c>
      <c r="Q28" s="65" t="e">
        <f>IF(AND('Mapa final'!#REF!="Media",'Mapa final'!#REF!="Menor"),CONCATENATE("R3C",'Mapa final'!#REF!),"")</f>
        <v>#REF!</v>
      </c>
      <c r="R28" s="65" t="e">
        <f>IF(AND('Mapa final'!#REF!="Media",'Mapa final'!#REF!="Menor"),CONCATENATE("R3C",'Mapa final'!#REF!),"")</f>
        <v>#REF!</v>
      </c>
      <c r="S28" s="65" t="e">
        <f>IF(AND('Mapa final'!#REF!="Media",'Mapa final'!#REF!="Menor"),CONCATENATE("R3C",'Mapa final'!#REF!),"")</f>
        <v>#REF!</v>
      </c>
      <c r="T28" s="65" t="e">
        <f>IF(AND('Mapa final'!#REF!="Media",'Mapa final'!#REF!="Menor"),CONCATENATE("R3C",'Mapa final'!#REF!),"")</f>
        <v>#REF!</v>
      </c>
      <c r="U28" s="66" t="e">
        <f>IF(AND('Mapa final'!#REF!="Media",'Mapa final'!#REF!="Menor"),CONCATENATE("R3C",'Mapa final'!#REF!),"")</f>
        <v>#REF!</v>
      </c>
      <c r="V28" s="64" t="str">
        <f>IF(AND('Mapa final'!$Y$15="Media",'Mapa final'!$AA$15="Moderado"),CONCATENATE("R3C",'Mapa final'!$O$15),"")</f>
        <v/>
      </c>
      <c r="W28" s="65" t="e">
        <f>IF(AND('Mapa final'!#REF!="Media",'Mapa final'!#REF!="Moderado"),CONCATENATE("R3C",'Mapa final'!#REF!),"")</f>
        <v>#REF!</v>
      </c>
      <c r="X28" s="65" t="e">
        <f>IF(AND('Mapa final'!#REF!="Media",'Mapa final'!#REF!="Moderado"),CONCATENATE("R3C",'Mapa final'!#REF!),"")</f>
        <v>#REF!</v>
      </c>
      <c r="Y28" s="65" t="e">
        <f>IF(AND('Mapa final'!#REF!="Media",'Mapa final'!#REF!="Moderado"),CONCATENATE("R3C",'Mapa final'!#REF!),"")</f>
        <v>#REF!</v>
      </c>
      <c r="Z28" s="65" t="e">
        <f>IF(AND('Mapa final'!#REF!="Media",'Mapa final'!#REF!="Moderado"),CONCATENATE("R3C",'Mapa final'!#REF!),"")</f>
        <v>#REF!</v>
      </c>
      <c r="AA28" s="66" t="e">
        <f>IF(AND('Mapa final'!#REF!="Media",'Mapa final'!#REF!="Moderado"),CONCATENATE("R3C",'Mapa final'!#REF!),"")</f>
        <v>#REF!</v>
      </c>
      <c r="AB28" s="48" t="str">
        <f>IF(AND('Mapa final'!$Y$15="Media",'Mapa final'!$AA$15="Mayor"),CONCATENATE("R3C",'Mapa final'!$O$15),"")</f>
        <v/>
      </c>
      <c r="AC28" s="49" t="e">
        <f>IF(AND('Mapa final'!#REF!="Media",'Mapa final'!#REF!="Mayor"),CONCATENATE("R3C",'Mapa final'!#REF!),"")</f>
        <v>#REF!</v>
      </c>
      <c r="AD28" s="49" t="e">
        <f>IF(AND('Mapa final'!#REF!="Media",'Mapa final'!#REF!="Mayor"),CONCATENATE("R3C",'Mapa final'!#REF!),"")</f>
        <v>#REF!</v>
      </c>
      <c r="AE28" s="49" t="e">
        <f>IF(AND('Mapa final'!#REF!="Media",'Mapa final'!#REF!="Mayor"),CONCATENATE("R3C",'Mapa final'!#REF!),"")</f>
        <v>#REF!</v>
      </c>
      <c r="AF28" s="49" t="e">
        <f>IF(AND('Mapa final'!#REF!="Media",'Mapa final'!#REF!="Mayor"),CONCATENATE("R3C",'Mapa final'!#REF!),"")</f>
        <v>#REF!</v>
      </c>
      <c r="AG28" s="50" t="e">
        <f>IF(AND('Mapa final'!#REF!="Media",'Mapa final'!#REF!="Mayor"),CONCATENATE("R3C",'Mapa final'!#REF!),"")</f>
        <v>#REF!</v>
      </c>
      <c r="AH28" s="51" t="str">
        <f>IF(AND('Mapa final'!$Y$15="Media",'Mapa final'!$AA$15="Catastrófico"),CONCATENATE("R3C",'Mapa final'!$O$15),"")</f>
        <v/>
      </c>
      <c r="AI28" s="52" t="e">
        <f>IF(AND('Mapa final'!#REF!="Media",'Mapa final'!#REF!="Catastrófico"),CONCATENATE("R3C",'Mapa final'!#REF!),"")</f>
        <v>#REF!</v>
      </c>
      <c r="AJ28" s="52" t="e">
        <f>IF(AND('Mapa final'!#REF!="Media",'Mapa final'!#REF!="Catastrófico"),CONCATENATE("R3C",'Mapa final'!#REF!),"")</f>
        <v>#REF!</v>
      </c>
      <c r="AK28" s="52" t="e">
        <f>IF(AND('Mapa final'!#REF!="Media",'Mapa final'!#REF!="Catastrófico"),CONCATENATE("R3C",'Mapa final'!#REF!),"")</f>
        <v>#REF!</v>
      </c>
      <c r="AL28" s="52" t="e">
        <f>IF(AND('Mapa final'!#REF!="Media",'Mapa final'!#REF!="Catastrófico"),CONCATENATE("R3C",'Mapa final'!#REF!),"")</f>
        <v>#REF!</v>
      </c>
      <c r="AM28" s="53" t="e">
        <f>IF(AND('Mapa final'!#REF!="Media",'Mapa final'!#REF!="Catastrófico"),CONCATENATE("R3C",'Mapa final'!#REF!),"")</f>
        <v>#REF!</v>
      </c>
      <c r="AN28" s="80"/>
      <c r="AO28" s="329"/>
      <c r="AP28" s="330"/>
      <c r="AQ28" s="330"/>
      <c r="AR28" s="330"/>
      <c r="AS28" s="330"/>
      <c r="AT28" s="331"/>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row>
    <row r="29" spans="1:76" ht="15" customHeight="1" x14ac:dyDescent="0.45">
      <c r="A29" s="80"/>
      <c r="B29" s="198"/>
      <c r="C29" s="198"/>
      <c r="D29" s="199"/>
      <c r="E29" s="299"/>
      <c r="F29" s="300"/>
      <c r="G29" s="300"/>
      <c r="H29" s="300"/>
      <c r="I29" s="315"/>
      <c r="J29" s="64" t="str">
        <f>IF(AND('Mapa final'!$Y$16="Media",'Mapa final'!$AA$16="Leve"),CONCATENATE("R4C",'Mapa final'!$O$16),"")</f>
        <v/>
      </c>
      <c r="K29" s="65" t="e">
        <f>IF(AND('Mapa final'!#REF!="Media",'Mapa final'!#REF!="Leve"),CONCATENATE("R4C",'Mapa final'!#REF!),"")</f>
        <v>#REF!</v>
      </c>
      <c r="L29" s="65" t="e">
        <f>IF(AND('Mapa final'!#REF!="Media",'Mapa final'!#REF!="Leve"),CONCATENATE("R4C",'Mapa final'!#REF!),"")</f>
        <v>#REF!</v>
      </c>
      <c r="M29" s="65" t="e">
        <f>IF(AND('Mapa final'!#REF!="Media",'Mapa final'!#REF!="Leve"),CONCATENATE("R4C",'Mapa final'!#REF!),"")</f>
        <v>#REF!</v>
      </c>
      <c r="N29" s="65" t="str">
        <f>IF(AND('Mapa final'!$Y$17="Media",'Mapa final'!$AA$17="Leve"),CONCATENATE("R4C",'Mapa final'!$O$17),"")</f>
        <v/>
      </c>
      <c r="O29" s="66" t="str">
        <f>IF(AND('Mapa final'!$Y$18="Media",'Mapa final'!$AA$18="Leve"),CONCATENATE("R4C",'Mapa final'!$O$18),"")</f>
        <v/>
      </c>
      <c r="P29" s="64" t="str">
        <f>IF(AND('Mapa final'!$Y$16="Media",'Mapa final'!$AA$16="Menor"),CONCATENATE("R4C",'Mapa final'!$O$16),"")</f>
        <v/>
      </c>
      <c r="Q29" s="65" t="e">
        <f>IF(AND('Mapa final'!#REF!="Media",'Mapa final'!#REF!="Menor"),CONCATENATE("R4C",'Mapa final'!#REF!),"")</f>
        <v>#REF!</v>
      </c>
      <c r="R29" s="65" t="e">
        <f>IF(AND('Mapa final'!#REF!="Media",'Mapa final'!#REF!="Menor"),CONCATENATE("R4C",'Mapa final'!#REF!),"")</f>
        <v>#REF!</v>
      </c>
      <c r="S29" s="65" t="e">
        <f>IF(AND('Mapa final'!#REF!="Media",'Mapa final'!#REF!="Menor"),CONCATENATE("R4C",'Mapa final'!#REF!),"")</f>
        <v>#REF!</v>
      </c>
      <c r="T29" s="65" t="str">
        <f>IF(AND('Mapa final'!$Y$17="Media",'Mapa final'!$AA$17="Menor"),CONCATENATE("R4C",'Mapa final'!$O$17),"")</f>
        <v/>
      </c>
      <c r="U29" s="66" t="str">
        <f>IF(AND('Mapa final'!$Y$18="Media",'Mapa final'!$AA$18="Menor"),CONCATENATE("R4C",'Mapa final'!$O$18),"")</f>
        <v/>
      </c>
      <c r="V29" s="64" t="str">
        <f>IF(AND('Mapa final'!$Y$16="Media",'Mapa final'!$AA$16="Moderado"),CONCATENATE("R4C",'Mapa final'!$O$16),"")</f>
        <v/>
      </c>
      <c r="W29" s="65" t="e">
        <f>IF(AND('Mapa final'!#REF!="Media",'Mapa final'!#REF!="Moderado"),CONCATENATE("R4C",'Mapa final'!#REF!),"")</f>
        <v>#REF!</v>
      </c>
      <c r="X29" s="65" t="e">
        <f>IF(AND('Mapa final'!#REF!="Media",'Mapa final'!#REF!="Moderado"),CONCATENATE("R4C",'Mapa final'!#REF!),"")</f>
        <v>#REF!</v>
      </c>
      <c r="Y29" s="65" t="e">
        <f>IF(AND('Mapa final'!#REF!="Media",'Mapa final'!#REF!="Moderado"),CONCATENATE("R4C",'Mapa final'!#REF!),"")</f>
        <v>#REF!</v>
      </c>
      <c r="Z29" s="65" t="str">
        <f>IF(AND('Mapa final'!$Y$17="Media",'Mapa final'!$AA$17="Moderado"),CONCATENATE("R4C",'Mapa final'!$O$17),"")</f>
        <v/>
      </c>
      <c r="AA29" s="66" t="str">
        <f>IF(AND('Mapa final'!$Y$18="Media",'Mapa final'!$AA$18="Moderado"),CONCATENATE("R4C",'Mapa final'!$O$18),"")</f>
        <v/>
      </c>
      <c r="AB29" s="48" t="str">
        <f>IF(AND('Mapa final'!$Y$16="Media",'Mapa final'!$AA$16="Mayor"),CONCATENATE("R4C",'Mapa final'!$O$16),"")</f>
        <v/>
      </c>
      <c r="AC29" s="49" t="e">
        <f>IF(AND('Mapa final'!#REF!="Media",'Mapa final'!#REF!="Mayor"),CONCATENATE("R4C",'Mapa final'!#REF!),"")</f>
        <v>#REF!</v>
      </c>
      <c r="AD29" s="54" t="e">
        <f>IF(AND('Mapa final'!#REF!="Media",'Mapa final'!#REF!="Mayor"),CONCATENATE("R4C",'Mapa final'!#REF!),"")</f>
        <v>#REF!</v>
      </c>
      <c r="AE29" s="54" t="e">
        <f>IF(AND('Mapa final'!#REF!="Media",'Mapa final'!#REF!="Mayor"),CONCATENATE("R4C",'Mapa final'!#REF!),"")</f>
        <v>#REF!</v>
      </c>
      <c r="AF29" s="54" t="str">
        <f>IF(AND('Mapa final'!$Y$17="Media",'Mapa final'!$AA$17="Mayor"),CONCATENATE("R4C",'Mapa final'!$O$17),"")</f>
        <v/>
      </c>
      <c r="AG29" s="50" t="str">
        <f>IF(AND('Mapa final'!$Y$18="Media",'Mapa final'!$AA$18="Mayor"),CONCATENATE("R4C",'Mapa final'!$O$18),"")</f>
        <v/>
      </c>
      <c r="AH29" s="51" t="str">
        <f>IF(AND('Mapa final'!$Y$16="Media",'Mapa final'!$AA$16="Catastrófico"),CONCATENATE("R4C",'Mapa final'!$O$16),"")</f>
        <v/>
      </c>
      <c r="AI29" s="52" t="e">
        <f>IF(AND('Mapa final'!#REF!="Media",'Mapa final'!#REF!="Catastrófico"),CONCATENATE("R4C",'Mapa final'!#REF!),"")</f>
        <v>#REF!</v>
      </c>
      <c r="AJ29" s="52" t="e">
        <f>IF(AND('Mapa final'!#REF!="Media",'Mapa final'!#REF!="Catastrófico"),CONCATENATE("R4C",'Mapa final'!#REF!),"")</f>
        <v>#REF!</v>
      </c>
      <c r="AK29" s="52" t="e">
        <f>IF(AND('Mapa final'!#REF!="Media",'Mapa final'!#REF!="Catastrófico"),CONCATENATE("R4C",'Mapa final'!#REF!),"")</f>
        <v>#REF!</v>
      </c>
      <c r="AL29" s="52" t="str">
        <f>IF(AND('Mapa final'!$Y$17="Media",'Mapa final'!$AA$17="Catastrófico"),CONCATENATE("R4C",'Mapa final'!$O$17),"")</f>
        <v/>
      </c>
      <c r="AM29" s="53" t="str">
        <f>IF(AND('Mapa final'!$Y$18="Media",'Mapa final'!$AA$18="Catastrófico"),CONCATENATE("R4C",'Mapa final'!$O$18),"")</f>
        <v/>
      </c>
      <c r="AN29" s="80"/>
      <c r="AO29" s="329"/>
      <c r="AP29" s="330"/>
      <c r="AQ29" s="330"/>
      <c r="AR29" s="330"/>
      <c r="AS29" s="330"/>
      <c r="AT29" s="331"/>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row>
    <row r="30" spans="1:76" ht="15" customHeight="1" x14ac:dyDescent="0.45">
      <c r="A30" s="80"/>
      <c r="B30" s="198"/>
      <c r="C30" s="198"/>
      <c r="D30" s="199"/>
      <c r="E30" s="299"/>
      <c r="F30" s="300"/>
      <c r="G30" s="300"/>
      <c r="H30" s="300"/>
      <c r="I30" s="315"/>
      <c r="J30" s="64" t="str">
        <f>IF(AND('Mapa final'!$Y$19="Media",'Mapa final'!$AA$19="Leve"),CONCATENATE("R5C",'Mapa final'!$O$19),"")</f>
        <v/>
      </c>
      <c r="K30" s="65" t="str">
        <f>IF(AND('Mapa final'!$Y$20="Media",'Mapa final'!$AA$20="Leve"),CONCATENATE("R5C",'Mapa final'!$O$20),"")</f>
        <v/>
      </c>
      <c r="L30" s="65" t="str">
        <f>IF(AND('Mapa final'!$Y$21="Media",'Mapa final'!$AA$21="Leve"),CONCATENATE("R5C",'Mapa final'!$O$21),"")</f>
        <v/>
      </c>
      <c r="M30" s="65" t="str">
        <f>IF(AND('Mapa final'!$Y$22="Media",'Mapa final'!$AA$22="Leve"),CONCATENATE("R5C",'Mapa final'!$O$22),"")</f>
        <v/>
      </c>
      <c r="N30" s="65" t="str">
        <f>IF(AND('Mapa final'!$Y$23="Media",'Mapa final'!$AA$23="Leve"),CONCATENATE("R5C",'Mapa final'!$O$23),"")</f>
        <v/>
      </c>
      <c r="O30" s="66" t="str">
        <f>IF(AND('Mapa final'!$Y$24="Media",'Mapa final'!$AA$24="Leve"),CONCATENATE("R5C",'Mapa final'!$O$24),"")</f>
        <v/>
      </c>
      <c r="P30" s="64" t="str">
        <f>IF(AND('Mapa final'!$Y$19="Media",'Mapa final'!$AA$19="Menor"),CONCATENATE("R5C",'Mapa final'!$O$19),"")</f>
        <v/>
      </c>
      <c r="Q30" s="65" t="str">
        <f>IF(AND('Mapa final'!$Y$20="Media",'Mapa final'!$AA$20="Menor"),CONCATENATE("R5C",'Mapa final'!$O$20),"")</f>
        <v/>
      </c>
      <c r="R30" s="65" t="str">
        <f>IF(AND('Mapa final'!$Y$21="Media",'Mapa final'!$AA$21="Menor"),CONCATENATE("R5C",'Mapa final'!$O$21),"")</f>
        <v/>
      </c>
      <c r="S30" s="65" t="str">
        <f>IF(AND('Mapa final'!$Y$22="Media",'Mapa final'!$AA$22="Menor"),CONCATENATE("R5C",'Mapa final'!$O$22),"")</f>
        <v/>
      </c>
      <c r="T30" s="65" t="str">
        <f>IF(AND('Mapa final'!$Y$23="Media",'Mapa final'!$AA$23="Menor"),CONCATENATE("R5C",'Mapa final'!$O$23),"")</f>
        <v/>
      </c>
      <c r="U30" s="66" t="str">
        <f>IF(AND('Mapa final'!$Y$24="Media",'Mapa final'!$AA$24="Menor"),CONCATENATE("R5C",'Mapa final'!$O$24),"")</f>
        <v/>
      </c>
      <c r="V30" s="64" t="str">
        <f>IF(AND('Mapa final'!$Y$19="Media",'Mapa final'!$AA$19="Moderado"),CONCATENATE("R5C",'Mapa final'!$O$19),"")</f>
        <v/>
      </c>
      <c r="W30" s="65" t="str">
        <f>IF(AND('Mapa final'!$Y$20="Media",'Mapa final'!$AA$20="Moderado"),CONCATENATE("R5C",'Mapa final'!$O$20),"")</f>
        <v/>
      </c>
      <c r="X30" s="65" t="str">
        <f>IF(AND('Mapa final'!$Y$21="Media",'Mapa final'!$AA$21="Moderado"),CONCATENATE("R5C",'Mapa final'!$O$21),"")</f>
        <v/>
      </c>
      <c r="Y30" s="65" t="str">
        <f>IF(AND('Mapa final'!$Y$22="Media",'Mapa final'!$AA$22="Moderado"),CONCATENATE("R5C",'Mapa final'!$O$22),"")</f>
        <v/>
      </c>
      <c r="Z30" s="65" t="str">
        <f>IF(AND('Mapa final'!$Y$23="Media",'Mapa final'!$AA$23="Moderado"),CONCATENATE("R5C",'Mapa final'!$O$23),"")</f>
        <v/>
      </c>
      <c r="AA30" s="66" t="str">
        <f>IF(AND('Mapa final'!$Y$24="Media",'Mapa final'!$AA$24="Moderado"),CONCATENATE("R5C",'Mapa final'!$O$24),"")</f>
        <v/>
      </c>
      <c r="AB30" s="48" t="str">
        <f>IF(AND('Mapa final'!$Y$19="Media",'Mapa final'!$AA$19="Mayor"),CONCATENATE("R5C",'Mapa final'!$O$19),"")</f>
        <v/>
      </c>
      <c r="AC30" s="49" t="str">
        <f>IF(AND('Mapa final'!$Y$20="Media",'Mapa final'!$AA$20="Mayor"),CONCATENATE("R5C",'Mapa final'!$O$20),"")</f>
        <v/>
      </c>
      <c r="AD30" s="54" t="str">
        <f>IF(AND('Mapa final'!$Y$21="Media",'Mapa final'!$AA$21="Mayor"),CONCATENATE("R5C",'Mapa final'!$O$21),"")</f>
        <v/>
      </c>
      <c r="AE30" s="54" t="str">
        <f>IF(AND('Mapa final'!$Y$22="Media",'Mapa final'!$AA$22="Mayor"),CONCATENATE("R5C",'Mapa final'!$O$22),"")</f>
        <v/>
      </c>
      <c r="AF30" s="54" t="str">
        <f>IF(AND('Mapa final'!$Y$23="Media",'Mapa final'!$AA$23="Mayor"),CONCATENATE("R5C",'Mapa final'!$O$23),"")</f>
        <v/>
      </c>
      <c r="AG30" s="50" t="str">
        <f>IF(AND('Mapa final'!$Y$24="Media",'Mapa final'!$AA$24="Mayor"),CONCATENATE("R5C",'Mapa final'!$O$24),"")</f>
        <v/>
      </c>
      <c r="AH30" s="51" t="str">
        <f>IF(AND('Mapa final'!$Y$19="Media",'Mapa final'!$AA$19="Catastrófico"),CONCATENATE("R5C",'Mapa final'!$O$19),"")</f>
        <v/>
      </c>
      <c r="AI30" s="52" t="str">
        <f>IF(AND('Mapa final'!$Y$20="Media",'Mapa final'!$AA$20="Catastrófico"),CONCATENATE("R5C",'Mapa final'!$O$20),"")</f>
        <v/>
      </c>
      <c r="AJ30" s="52" t="str">
        <f>IF(AND('Mapa final'!$Y$21="Media",'Mapa final'!$AA$21="Catastrófico"),CONCATENATE("R5C",'Mapa final'!$O$21),"")</f>
        <v/>
      </c>
      <c r="AK30" s="52" t="str">
        <f>IF(AND('Mapa final'!$Y$22="Media",'Mapa final'!$AA$22="Catastrófico"),CONCATENATE("R5C",'Mapa final'!$O$22),"")</f>
        <v/>
      </c>
      <c r="AL30" s="52" t="str">
        <f>IF(AND('Mapa final'!$Y$23="Media",'Mapa final'!$AA$23="Catastrófico"),CONCATENATE("R5C",'Mapa final'!$O$23),"")</f>
        <v/>
      </c>
      <c r="AM30" s="53" t="str">
        <f>IF(AND('Mapa final'!$Y$24="Media",'Mapa final'!$AA$24="Catastrófico"),CONCATENATE("R5C",'Mapa final'!$O$24),"")</f>
        <v/>
      </c>
      <c r="AN30" s="80"/>
      <c r="AO30" s="329"/>
      <c r="AP30" s="330"/>
      <c r="AQ30" s="330"/>
      <c r="AR30" s="330"/>
      <c r="AS30" s="330"/>
      <c r="AT30" s="331"/>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row>
    <row r="31" spans="1:76" ht="15" customHeight="1" x14ac:dyDescent="0.45">
      <c r="A31" s="80"/>
      <c r="B31" s="198"/>
      <c r="C31" s="198"/>
      <c r="D31" s="199"/>
      <c r="E31" s="299"/>
      <c r="F31" s="300"/>
      <c r="G31" s="300"/>
      <c r="H31" s="300"/>
      <c r="I31" s="315"/>
      <c r="J31" s="64" t="str">
        <f>IF(AND('Mapa final'!$Y$25="Media",'Mapa final'!$AA$25="Leve"),CONCATENATE("R6C",'Mapa final'!$O$25),"")</f>
        <v/>
      </c>
      <c r="K31" s="65" t="str">
        <f>IF(AND('Mapa final'!$Y$26="Media",'Mapa final'!$AA$26="Leve"),CONCATENATE("R6C",'Mapa final'!$O$26),"")</f>
        <v/>
      </c>
      <c r="L31" s="65" t="str">
        <f>IF(AND('Mapa final'!$Y$27="Media",'Mapa final'!$AA$27="Leve"),CONCATENATE("R6C",'Mapa final'!$O$27),"")</f>
        <v/>
      </c>
      <c r="M31" s="65" t="str">
        <f>IF(AND('Mapa final'!$Y$28="Media",'Mapa final'!$AA$28="Leve"),CONCATENATE("R6C",'Mapa final'!$O$28),"")</f>
        <v/>
      </c>
      <c r="N31" s="65" t="str">
        <f>IF(AND('Mapa final'!$Y$29="Media",'Mapa final'!$AA$29="Leve"),CONCATENATE("R6C",'Mapa final'!$O$29),"")</f>
        <v/>
      </c>
      <c r="O31" s="66" t="str">
        <f>IF(AND('Mapa final'!$Y$30="Media",'Mapa final'!$AA$30="Leve"),CONCATENATE("R6C",'Mapa final'!$O$30),"")</f>
        <v/>
      </c>
      <c r="P31" s="64" t="str">
        <f>IF(AND('Mapa final'!$Y$25="Media",'Mapa final'!$AA$25="Menor"),CONCATENATE("R6C",'Mapa final'!$O$25),"")</f>
        <v/>
      </c>
      <c r="Q31" s="65" t="str">
        <f>IF(AND('Mapa final'!$Y$26="Media",'Mapa final'!$AA$26="Menor"),CONCATENATE("R6C",'Mapa final'!$O$26),"")</f>
        <v/>
      </c>
      <c r="R31" s="65" t="str">
        <f>IF(AND('Mapa final'!$Y$27="Media",'Mapa final'!$AA$27="Menor"),CONCATENATE("R6C",'Mapa final'!$O$27),"")</f>
        <v/>
      </c>
      <c r="S31" s="65" t="str">
        <f>IF(AND('Mapa final'!$Y$28="Media",'Mapa final'!$AA$28="Menor"),CONCATENATE("R6C",'Mapa final'!$O$28),"")</f>
        <v/>
      </c>
      <c r="T31" s="65" t="str">
        <f>IF(AND('Mapa final'!$Y$29="Media",'Mapa final'!$AA$29="Menor"),CONCATENATE("R6C",'Mapa final'!$O$29),"")</f>
        <v/>
      </c>
      <c r="U31" s="66" t="str">
        <f>IF(AND('Mapa final'!$Y$30="Media",'Mapa final'!$AA$30="Menor"),CONCATENATE("R6C",'Mapa final'!$O$30),"")</f>
        <v/>
      </c>
      <c r="V31" s="64" t="str">
        <f>IF(AND('Mapa final'!$Y$25="Media",'Mapa final'!$AA$25="Moderado"),CONCATENATE("R6C",'Mapa final'!$O$25),"")</f>
        <v/>
      </c>
      <c r="W31" s="65" t="str">
        <f>IF(AND('Mapa final'!$Y$26="Media",'Mapa final'!$AA$26="Moderado"),CONCATENATE("R6C",'Mapa final'!$O$26),"")</f>
        <v/>
      </c>
      <c r="X31" s="65" t="str">
        <f>IF(AND('Mapa final'!$Y$27="Media",'Mapa final'!$AA$27="Moderado"),CONCATENATE("R6C",'Mapa final'!$O$27),"")</f>
        <v/>
      </c>
      <c r="Y31" s="65" t="str">
        <f>IF(AND('Mapa final'!$Y$28="Media",'Mapa final'!$AA$28="Moderado"),CONCATENATE("R6C",'Mapa final'!$O$28),"")</f>
        <v/>
      </c>
      <c r="Z31" s="65" t="str">
        <f>IF(AND('Mapa final'!$Y$29="Media",'Mapa final'!$AA$29="Moderado"),CONCATENATE("R6C",'Mapa final'!$O$29),"")</f>
        <v/>
      </c>
      <c r="AA31" s="66" t="str">
        <f>IF(AND('Mapa final'!$Y$30="Media",'Mapa final'!$AA$30="Moderado"),CONCATENATE("R6C",'Mapa final'!$O$30),"")</f>
        <v/>
      </c>
      <c r="AB31" s="48" t="str">
        <f>IF(AND('Mapa final'!$Y$25="Media",'Mapa final'!$AA$25="Mayor"),CONCATENATE("R6C",'Mapa final'!$O$25),"")</f>
        <v/>
      </c>
      <c r="AC31" s="49" t="str">
        <f>IF(AND('Mapa final'!$Y$26="Media",'Mapa final'!$AA$26="Mayor"),CONCATENATE("R6C",'Mapa final'!$O$26),"")</f>
        <v/>
      </c>
      <c r="AD31" s="54" t="str">
        <f>IF(AND('Mapa final'!$Y$27="Media",'Mapa final'!$AA$27="Mayor"),CONCATENATE("R6C",'Mapa final'!$O$27),"")</f>
        <v/>
      </c>
      <c r="AE31" s="54" t="str">
        <f>IF(AND('Mapa final'!$Y$28="Media",'Mapa final'!$AA$28="Mayor"),CONCATENATE("R6C",'Mapa final'!$O$28),"")</f>
        <v/>
      </c>
      <c r="AF31" s="54" t="str">
        <f>IF(AND('Mapa final'!$Y$29="Media",'Mapa final'!$AA$29="Mayor"),CONCATENATE("R6C",'Mapa final'!$O$29),"")</f>
        <v/>
      </c>
      <c r="AG31" s="50" t="str">
        <f>IF(AND('Mapa final'!$Y$30="Media",'Mapa final'!$AA$30="Mayor"),CONCATENATE("R6C",'Mapa final'!$O$30),"")</f>
        <v/>
      </c>
      <c r="AH31" s="51" t="str">
        <f>IF(AND('Mapa final'!$Y$25="Media",'Mapa final'!$AA$25="Catastrófico"),CONCATENATE("R6C",'Mapa final'!$O$25),"")</f>
        <v/>
      </c>
      <c r="AI31" s="52" t="str">
        <f>IF(AND('Mapa final'!$Y$26="Media",'Mapa final'!$AA$26="Catastrófico"),CONCATENATE("R6C",'Mapa final'!$O$26),"")</f>
        <v/>
      </c>
      <c r="AJ31" s="52" t="str">
        <f>IF(AND('Mapa final'!$Y$27="Media",'Mapa final'!$AA$27="Catastrófico"),CONCATENATE("R6C",'Mapa final'!$O$27),"")</f>
        <v/>
      </c>
      <c r="AK31" s="52" t="str">
        <f>IF(AND('Mapa final'!$Y$28="Media",'Mapa final'!$AA$28="Catastrófico"),CONCATENATE("R6C",'Mapa final'!$O$28),"")</f>
        <v/>
      </c>
      <c r="AL31" s="52" t="str">
        <f>IF(AND('Mapa final'!$Y$29="Media",'Mapa final'!$AA$29="Catastrófico"),CONCATENATE("R6C",'Mapa final'!$O$29),"")</f>
        <v/>
      </c>
      <c r="AM31" s="53" t="str">
        <f>IF(AND('Mapa final'!$Y$30="Media",'Mapa final'!$AA$30="Catastrófico"),CONCATENATE("R6C",'Mapa final'!$O$30),"")</f>
        <v/>
      </c>
      <c r="AN31" s="80"/>
      <c r="AO31" s="329"/>
      <c r="AP31" s="330"/>
      <c r="AQ31" s="330"/>
      <c r="AR31" s="330"/>
      <c r="AS31" s="330"/>
      <c r="AT31" s="331"/>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row>
    <row r="32" spans="1:76" ht="15" customHeight="1" x14ac:dyDescent="0.45">
      <c r="A32" s="80"/>
      <c r="B32" s="198"/>
      <c r="C32" s="198"/>
      <c r="D32" s="199"/>
      <c r="E32" s="299"/>
      <c r="F32" s="300"/>
      <c r="G32" s="300"/>
      <c r="H32" s="300"/>
      <c r="I32" s="315"/>
      <c r="J32" s="64" t="str">
        <f>IF(AND('Mapa final'!$Y$31="Media",'Mapa final'!$AA$31="Leve"),CONCATENATE("R7C",'Mapa final'!$O$31),"")</f>
        <v/>
      </c>
      <c r="K32" s="65" t="str">
        <f>IF(AND('Mapa final'!$Y$32="Media",'Mapa final'!$AA$32="Leve"),CONCATENATE("R7C",'Mapa final'!$O$32),"")</f>
        <v/>
      </c>
      <c r="L32" s="65" t="str">
        <f>IF(AND('Mapa final'!$Y$33="Media",'Mapa final'!$AA$33="Leve"),CONCATENATE("R7C",'Mapa final'!$O$33),"")</f>
        <v/>
      </c>
      <c r="M32" s="65" t="str">
        <f>IF(AND('Mapa final'!$Y$34="Media",'Mapa final'!$AA$34="Leve"),CONCATENATE("R7C",'Mapa final'!$O$34),"")</f>
        <v/>
      </c>
      <c r="N32" s="65" t="str">
        <f>IF(AND('Mapa final'!$Y$35="Media",'Mapa final'!$AA$35="Leve"),CONCATENATE("R7C",'Mapa final'!$O$35),"")</f>
        <v/>
      </c>
      <c r="O32" s="66" t="str">
        <f>IF(AND('Mapa final'!$Y$36="Media",'Mapa final'!$AA$36="Leve"),CONCATENATE("R7C",'Mapa final'!$O$36),"")</f>
        <v/>
      </c>
      <c r="P32" s="64" t="str">
        <f>IF(AND('Mapa final'!$Y$31="Media",'Mapa final'!$AA$31="Menor"),CONCATENATE("R7C",'Mapa final'!$O$31),"")</f>
        <v/>
      </c>
      <c r="Q32" s="65" t="str">
        <f>IF(AND('Mapa final'!$Y$32="Media",'Mapa final'!$AA$32="Menor"),CONCATENATE("R7C",'Mapa final'!$O$32),"")</f>
        <v/>
      </c>
      <c r="R32" s="65" t="str">
        <f>IF(AND('Mapa final'!$Y$33="Media",'Mapa final'!$AA$33="Menor"),CONCATENATE("R7C",'Mapa final'!$O$33),"")</f>
        <v/>
      </c>
      <c r="S32" s="65" t="str">
        <f>IF(AND('Mapa final'!$Y$34="Media",'Mapa final'!$AA$34="Menor"),CONCATENATE("R7C",'Mapa final'!$O$34),"")</f>
        <v/>
      </c>
      <c r="T32" s="65" t="str">
        <f>IF(AND('Mapa final'!$Y$35="Media",'Mapa final'!$AA$35="Menor"),CONCATENATE("R7C",'Mapa final'!$O$35),"")</f>
        <v/>
      </c>
      <c r="U32" s="66" t="str">
        <f>IF(AND('Mapa final'!$Y$36="Media",'Mapa final'!$AA$36="Menor"),CONCATENATE("R7C",'Mapa final'!$O$36),"")</f>
        <v/>
      </c>
      <c r="V32" s="64" t="str">
        <f>IF(AND('Mapa final'!$Y$31="Media",'Mapa final'!$AA$31="Moderado"),CONCATENATE("R7C",'Mapa final'!$O$31),"")</f>
        <v/>
      </c>
      <c r="W32" s="65" t="str">
        <f>IF(AND('Mapa final'!$Y$32="Media",'Mapa final'!$AA$32="Moderado"),CONCATENATE("R7C",'Mapa final'!$O$32),"")</f>
        <v/>
      </c>
      <c r="X32" s="65" t="str">
        <f>IF(AND('Mapa final'!$Y$33="Media",'Mapa final'!$AA$33="Moderado"),CONCATENATE("R7C",'Mapa final'!$O$33),"")</f>
        <v/>
      </c>
      <c r="Y32" s="65" t="str">
        <f>IF(AND('Mapa final'!$Y$34="Media",'Mapa final'!$AA$34="Moderado"),CONCATENATE("R7C",'Mapa final'!$O$34),"")</f>
        <v/>
      </c>
      <c r="Z32" s="65" t="str">
        <f>IF(AND('Mapa final'!$Y$35="Media",'Mapa final'!$AA$35="Moderado"),CONCATENATE("R7C",'Mapa final'!$O$35),"")</f>
        <v/>
      </c>
      <c r="AA32" s="66" t="str">
        <f>IF(AND('Mapa final'!$Y$36="Media",'Mapa final'!$AA$36="Moderado"),CONCATENATE("R7C",'Mapa final'!$O$36),"")</f>
        <v/>
      </c>
      <c r="AB32" s="48" t="str">
        <f>IF(AND('Mapa final'!$Y$31="Media",'Mapa final'!$AA$31="Mayor"),CONCATENATE("R7C",'Mapa final'!$O$31),"")</f>
        <v/>
      </c>
      <c r="AC32" s="49" t="str">
        <f>IF(AND('Mapa final'!$Y$32="Media",'Mapa final'!$AA$32="Mayor"),CONCATENATE("R7C",'Mapa final'!$O$32),"")</f>
        <v/>
      </c>
      <c r="AD32" s="54" t="str">
        <f>IF(AND('Mapa final'!$Y$33="Media",'Mapa final'!$AA$33="Mayor"),CONCATENATE("R7C",'Mapa final'!$O$33),"")</f>
        <v/>
      </c>
      <c r="AE32" s="54" t="str">
        <f>IF(AND('Mapa final'!$Y$34="Media",'Mapa final'!$AA$34="Mayor"),CONCATENATE("R7C",'Mapa final'!$O$34),"")</f>
        <v/>
      </c>
      <c r="AF32" s="54" t="str">
        <f>IF(AND('Mapa final'!$Y$35="Media",'Mapa final'!$AA$35="Mayor"),CONCATENATE("R7C",'Mapa final'!$O$35),"")</f>
        <v/>
      </c>
      <c r="AG32" s="50" t="str">
        <f>IF(AND('Mapa final'!$Y$36="Media",'Mapa final'!$AA$36="Mayor"),CONCATENATE("R7C",'Mapa final'!$O$36),"")</f>
        <v/>
      </c>
      <c r="AH32" s="51" t="str">
        <f>IF(AND('Mapa final'!$Y$31="Media",'Mapa final'!$AA$31="Catastrófico"),CONCATENATE("R7C",'Mapa final'!$O$31),"")</f>
        <v/>
      </c>
      <c r="AI32" s="52" t="str">
        <f>IF(AND('Mapa final'!$Y$32="Media",'Mapa final'!$AA$32="Catastrófico"),CONCATENATE("R7C",'Mapa final'!$O$32),"")</f>
        <v/>
      </c>
      <c r="AJ32" s="52" t="str">
        <f>IF(AND('Mapa final'!$Y$33="Media",'Mapa final'!$AA$33="Catastrófico"),CONCATENATE("R7C",'Mapa final'!$O$33),"")</f>
        <v/>
      </c>
      <c r="AK32" s="52" t="str">
        <f>IF(AND('Mapa final'!$Y$34="Media",'Mapa final'!$AA$34="Catastrófico"),CONCATENATE("R7C",'Mapa final'!$O$34),"")</f>
        <v/>
      </c>
      <c r="AL32" s="52" t="str">
        <f>IF(AND('Mapa final'!$Y$35="Media",'Mapa final'!$AA$35="Catastrófico"),CONCATENATE("R7C",'Mapa final'!$O$35),"")</f>
        <v/>
      </c>
      <c r="AM32" s="53" t="str">
        <f>IF(AND('Mapa final'!$Y$36="Media",'Mapa final'!$AA$36="Catastrófico"),CONCATENATE("R7C",'Mapa final'!$O$36),"")</f>
        <v/>
      </c>
      <c r="AN32" s="80"/>
      <c r="AO32" s="329"/>
      <c r="AP32" s="330"/>
      <c r="AQ32" s="330"/>
      <c r="AR32" s="330"/>
      <c r="AS32" s="330"/>
      <c r="AT32" s="331"/>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row>
    <row r="33" spans="1:80" ht="15" customHeight="1" x14ac:dyDescent="0.45">
      <c r="A33" s="80"/>
      <c r="B33" s="198"/>
      <c r="C33" s="198"/>
      <c r="D33" s="199"/>
      <c r="E33" s="299"/>
      <c r="F33" s="300"/>
      <c r="G33" s="300"/>
      <c r="H33" s="300"/>
      <c r="I33" s="315"/>
      <c r="J33" s="64" t="str">
        <f>IF(AND('Mapa final'!$Y$37="Media",'Mapa final'!$AA$37="Leve"),CONCATENATE("R8C",'Mapa final'!$O$37),"")</f>
        <v/>
      </c>
      <c r="K33" s="65" t="str">
        <f>IF(AND('Mapa final'!$Y$38="Media",'Mapa final'!$AA$38="Leve"),CONCATENATE("R8C",'Mapa final'!$O$38),"")</f>
        <v/>
      </c>
      <c r="L33" s="65" t="str">
        <f>IF(AND('Mapa final'!$Y$39="Media",'Mapa final'!$AA$39="Leve"),CONCATENATE("R8C",'Mapa final'!$O$39),"")</f>
        <v/>
      </c>
      <c r="M33" s="65" t="str">
        <f>IF(AND('Mapa final'!$Y$40="Media",'Mapa final'!$AA$40="Leve"),CONCATENATE("R8C",'Mapa final'!$O$40),"")</f>
        <v/>
      </c>
      <c r="N33" s="65" t="str">
        <f>IF(AND('Mapa final'!$Y$41="Media",'Mapa final'!$AA$41="Leve"),CONCATENATE("R8C",'Mapa final'!$O$41),"")</f>
        <v/>
      </c>
      <c r="O33" s="66" t="str">
        <f>IF(AND('Mapa final'!$Y$42="Media",'Mapa final'!$AA$42="Leve"),CONCATENATE("R8C",'Mapa final'!$O$42),"")</f>
        <v/>
      </c>
      <c r="P33" s="64" t="str">
        <f>IF(AND('Mapa final'!$Y$37="Media",'Mapa final'!$AA$37="Menor"),CONCATENATE("R8C",'Mapa final'!$O$37),"")</f>
        <v/>
      </c>
      <c r="Q33" s="65" t="str">
        <f>IF(AND('Mapa final'!$Y$38="Media",'Mapa final'!$AA$38="Menor"),CONCATENATE("R8C",'Mapa final'!$O$38),"")</f>
        <v/>
      </c>
      <c r="R33" s="65" t="str">
        <f>IF(AND('Mapa final'!$Y$39="Media",'Mapa final'!$AA$39="Menor"),CONCATENATE("R8C",'Mapa final'!$O$39),"")</f>
        <v/>
      </c>
      <c r="S33" s="65" t="str">
        <f>IF(AND('Mapa final'!$Y$40="Media",'Mapa final'!$AA$40="Menor"),CONCATENATE("R8C",'Mapa final'!$O$40),"")</f>
        <v/>
      </c>
      <c r="T33" s="65" t="str">
        <f>IF(AND('Mapa final'!$Y$41="Media",'Mapa final'!$AA$41="Menor"),CONCATENATE("R8C",'Mapa final'!$O$41),"")</f>
        <v/>
      </c>
      <c r="U33" s="66" t="str">
        <f>IF(AND('Mapa final'!$Y$42="Media",'Mapa final'!$AA$42="Menor"),CONCATENATE("R8C",'Mapa final'!$O$42),"")</f>
        <v/>
      </c>
      <c r="V33" s="64" t="str">
        <f>IF(AND('Mapa final'!$Y$37="Media",'Mapa final'!$AA$37="Moderado"),CONCATENATE("R8C",'Mapa final'!$O$37),"")</f>
        <v/>
      </c>
      <c r="W33" s="65" t="str">
        <f>IF(AND('Mapa final'!$Y$38="Media",'Mapa final'!$AA$38="Moderado"),CONCATENATE("R8C",'Mapa final'!$O$38),"")</f>
        <v/>
      </c>
      <c r="X33" s="65" t="str">
        <f>IF(AND('Mapa final'!$Y$39="Media",'Mapa final'!$AA$39="Moderado"),CONCATENATE("R8C",'Mapa final'!$O$39),"")</f>
        <v/>
      </c>
      <c r="Y33" s="65" t="str">
        <f>IF(AND('Mapa final'!$Y$40="Media",'Mapa final'!$AA$40="Moderado"),CONCATENATE("R8C",'Mapa final'!$O$40),"")</f>
        <v/>
      </c>
      <c r="Z33" s="65" t="str">
        <f>IF(AND('Mapa final'!$Y$41="Media",'Mapa final'!$AA$41="Moderado"),CONCATENATE("R8C",'Mapa final'!$O$41),"")</f>
        <v/>
      </c>
      <c r="AA33" s="66" t="str">
        <f>IF(AND('Mapa final'!$Y$42="Media",'Mapa final'!$AA$42="Moderado"),CONCATENATE("R8C",'Mapa final'!$O$42),"")</f>
        <v/>
      </c>
      <c r="AB33" s="48" t="str">
        <f>IF(AND('Mapa final'!$Y$37="Media",'Mapa final'!$AA$37="Mayor"),CONCATENATE("R8C",'Mapa final'!$O$37),"")</f>
        <v/>
      </c>
      <c r="AC33" s="49" t="str">
        <f>IF(AND('Mapa final'!$Y$38="Media",'Mapa final'!$AA$38="Mayor"),CONCATENATE("R8C",'Mapa final'!$O$38),"")</f>
        <v/>
      </c>
      <c r="AD33" s="54" t="str">
        <f>IF(AND('Mapa final'!$Y$39="Media",'Mapa final'!$AA$39="Mayor"),CONCATENATE("R8C",'Mapa final'!$O$39),"")</f>
        <v/>
      </c>
      <c r="AE33" s="54" t="str">
        <f>IF(AND('Mapa final'!$Y$40="Media",'Mapa final'!$AA$40="Mayor"),CONCATENATE("R8C",'Mapa final'!$O$40),"")</f>
        <v/>
      </c>
      <c r="AF33" s="54" t="str">
        <f>IF(AND('Mapa final'!$Y$41="Media",'Mapa final'!$AA$41="Mayor"),CONCATENATE("R8C",'Mapa final'!$O$41),"")</f>
        <v/>
      </c>
      <c r="AG33" s="50" t="str">
        <f>IF(AND('Mapa final'!$Y$42="Media",'Mapa final'!$AA$42="Mayor"),CONCATENATE("R8C",'Mapa final'!$O$42),"")</f>
        <v/>
      </c>
      <c r="AH33" s="51" t="str">
        <f>IF(AND('Mapa final'!$Y$37="Media",'Mapa final'!$AA$37="Catastrófico"),CONCATENATE("R8C",'Mapa final'!$O$37),"")</f>
        <v/>
      </c>
      <c r="AI33" s="52" t="str">
        <f>IF(AND('Mapa final'!$Y$38="Media",'Mapa final'!$AA$38="Catastrófico"),CONCATENATE("R8C",'Mapa final'!$O$38),"")</f>
        <v/>
      </c>
      <c r="AJ33" s="52" t="str">
        <f>IF(AND('Mapa final'!$Y$39="Media",'Mapa final'!$AA$39="Catastrófico"),CONCATENATE("R8C",'Mapa final'!$O$39),"")</f>
        <v/>
      </c>
      <c r="AK33" s="52" t="str">
        <f>IF(AND('Mapa final'!$Y$40="Media",'Mapa final'!$AA$40="Catastrófico"),CONCATENATE("R8C",'Mapa final'!$O$40),"")</f>
        <v/>
      </c>
      <c r="AL33" s="52" t="str">
        <f>IF(AND('Mapa final'!$Y$41="Media",'Mapa final'!$AA$41="Catastrófico"),CONCATENATE("R8C",'Mapa final'!$O$41),"")</f>
        <v/>
      </c>
      <c r="AM33" s="53" t="str">
        <f>IF(AND('Mapa final'!$Y$42="Media",'Mapa final'!$AA$42="Catastrófico"),CONCATENATE("R8C",'Mapa final'!$O$42),"")</f>
        <v/>
      </c>
      <c r="AN33" s="80"/>
      <c r="AO33" s="329"/>
      <c r="AP33" s="330"/>
      <c r="AQ33" s="330"/>
      <c r="AR33" s="330"/>
      <c r="AS33" s="330"/>
      <c r="AT33" s="331"/>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row>
    <row r="34" spans="1:80" ht="15" customHeight="1" x14ac:dyDescent="0.45">
      <c r="A34" s="80"/>
      <c r="B34" s="198"/>
      <c r="C34" s="198"/>
      <c r="D34" s="199"/>
      <c r="E34" s="299"/>
      <c r="F34" s="300"/>
      <c r="G34" s="300"/>
      <c r="H34" s="300"/>
      <c r="I34" s="315"/>
      <c r="J34" s="64" t="str">
        <f>IF(AND('Mapa final'!$Y$43="Media",'Mapa final'!$AA$43="Leve"),CONCATENATE("R9C",'Mapa final'!$O$43),"")</f>
        <v/>
      </c>
      <c r="K34" s="65" t="str">
        <f>IF(AND('Mapa final'!$Y$44="Media",'Mapa final'!$AA$44="Leve"),CONCATENATE("R9C",'Mapa final'!$O$44),"")</f>
        <v/>
      </c>
      <c r="L34" s="65" t="str">
        <f>IF(AND('Mapa final'!$Y$45="Media",'Mapa final'!$AA$45="Leve"),CONCATENATE("R9C",'Mapa final'!$O$45),"")</f>
        <v/>
      </c>
      <c r="M34" s="65" t="str">
        <f>IF(AND('Mapa final'!$Y$46="Media",'Mapa final'!$AA$46="Leve"),CONCATENATE("R9C",'Mapa final'!$O$46),"")</f>
        <v/>
      </c>
      <c r="N34" s="65" t="str">
        <f>IF(AND('Mapa final'!$Y$47="Media",'Mapa final'!$AA$47="Leve"),CONCATENATE("R9C",'Mapa final'!$O$47),"")</f>
        <v/>
      </c>
      <c r="O34" s="66" t="str">
        <f>IF(AND('Mapa final'!$Y$48="Media",'Mapa final'!$AA$48="Leve"),CONCATENATE("R9C",'Mapa final'!$O$48),"")</f>
        <v/>
      </c>
      <c r="P34" s="64" t="str">
        <f>IF(AND('Mapa final'!$Y$43="Media",'Mapa final'!$AA$43="Menor"),CONCATENATE("R9C",'Mapa final'!$O$43),"")</f>
        <v/>
      </c>
      <c r="Q34" s="65" t="str">
        <f>IF(AND('Mapa final'!$Y$44="Media",'Mapa final'!$AA$44="Menor"),CONCATENATE("R9C",'Mapa final'!$O$44),"")</f>
        <v/>
      </c>
      <c r="R34" s="65" t="str">
        <f>IF(AND('Mapa final'!$Y$45="Media",'Mapa final'!$AA$45="Menor"),CONCATENATE("R9C",'Mapa final'!$O$45),"")</f>
        <v/>
      </c>
      <c r="S34" s="65" t="str">
        <f>IF(AND('Mapa final'!$Y$46="Media",'Mapa final'!$AA$46="Menor"),CONCATENATE("R9C",'Mapa final'!$O$46),"")</f>
        <v/>
      </c>
      <c r="T34" s="65" t="str">
        <f>IF(AND('Mapa final'!$Y$47="Media",'Mapa final'!$AA$47="Menor"),CONCATENATE("R9C",'Mapa final'!$O$47),"")</f>
        <v/>
      </c>
      <c r="U34" s="66" t="str">
        <f>IF(AND('Mapa final'!$Y$48="Media",'Mapa final'!$AA$48="Menor"),CONCATENATE("R9C",'Mapa final'!$O$48),"")</f>
        <v/>
      </c>
      <c r="V34" s="64" t="str">
        <f>IF(AND('Mapa final'!$Y$43="Media",'Mapa final'!$AA$43="Moderado"),CONCATENATE("R9C",'Mapa final'!$O$43),"")</f>
        <v/>
      </c>
      <c r="W34" s="65" t="str">
        <f>IF(AND('Mapa final'!$Y$44="Media",'Mapa final'!$AA$44="Moderado"),CONCATENATE("R9C",'Mapa final'!$O$44),"")</f>
        <v/>
      </c>
      <c r="X34" s="65" t="str">
        <f>IF(AND('Mapa final'!$Y$45="Media",'Mapa final'!$AA$45="Moderado"),CONCATENATE("R9C",'Mapa final'!$O$45),"")</f>
        <v/>
      </c>
      <c r="Y34" s="65" t="str">
        <f>IF(AND('Mapa final'!$Y$46="Media",'Mapa final'!$AA$46="Moderado"),CONCATENATE("R9C",'Mapa final'!$O$46),"")</f>
        <v/>
      </c>
      <c r="Z34" s="65" t="str">
        <f>IF(AND('Mapa final'!$Y$47="Media",'Mapa final'!$AA$47="Moderado"),CONCATENATE("R9C",'Mapa final'!$O$47),"")</f>
        <v/>
      </c>
      <c r="AA34" s="66" t="str">
        <f>IF(AND('Mapa final'!$Y$48="Media",'Mapa final'!$AA$48="Moderado"),CONCATENATE("R9C",'Mapa final'!$O$48),"")</f>
        <v/>
      </c>
      <c r="AB34" s="48" t="str">
        <f>IF(AND('Mapa final'!$Y$43="Media",'Mapa final'!$AA$43="Mayor"),CONCATENATE("R9C",'Mapa final'!$O$43),"")</f>
        <v/>
      </c>
      <c r="AC34" s="49" t="str">
        <f>IF(AND('Mapa final'!$Y$44="Media",'Mapa final'!$AA$44="Mayor"),CONCATENATE("R9C",'Mapa final'!$O$44),"")</f>
        <v/>
      </c>
      <c r="AD34" s="54" t="str">
        <f>IF(AND('Mapa final'!$Y$45="Media",'Mapa final'!$AA$45="Mayor"),CONCATENATE("R9C",'Mapa final'!$O$45),"")</f>
        <v/>
      </c>
      <c r="AE34" s="54" t="str">
        <f>IF(AND('Mapa final'!$Y$46="Media",'Mapa final'!$AA$46="Mayor"),CONCATENATE("R9C",'Mapa final'!$O$46),"")</f>
        <v/>
      </c>
      <c r="AF34" s="54" t="str">
        <f>IF(AND('Mapa final'!$Y$47="Media",'Mapa final'!$AA$47="Mayor"),CONCATENATE("R9C",'Mapa final'!$O$47),"")</f>
        <v/>
      </c>
      <c r="AG34" s="50" t="str">
        <f>IF(AND('Mapa final'!$Y$48="Media",'Mapa final'!$AA$48="Mayor"),CONCATENATE("R9C",'Mapa final'!$O$48),"")</f>
        <v/>
      </c>
      <c r="AH34" s="51" t="str">
        <f>IF(AND('Mapa final'!$Y$43="Media",'Mapa final'!$AA$43="Catastrófico"),CONCATENATE("R9C",'Mapa final'!$O$43),"")</f>
        <v/>
      </c>
      <c r="AI34" s="52" t="str">
        <f>IF(AND('Mapa final'!$Y$44="Media",'Mapa final'!$AA$44="Catastrófico"),CONCATENATE("R9C",'Mapa final'!$O$44),"")</f>
        <v/>
      </c>
      <c r="AJ34" s="52" t="str">
        <f>IF(AND('Mapa final'!$Y$45="Media",'Mapa final'!$AA$45="Catastrófico"),CONCATENATE("R9C",'Mapa final'!$O$45),"")</f>
        <v/>
      </c>
      <c r="AK34" s="52" t="str">
        <f>IF(AND('Mapa final'!$Y$46="Media",'Mapa final'!$AA$46="Catastrófico"),CONCATENATE("R9C",'Mapa final'!$O$46),"")</f>
        <v/>
      </c>
      <c r="AL34" s="52" t="str">
        <f>IF(AND('Mapa final'!$Y$47="Media",'Mapa final'!$AA$47="Catastrófico"),CONCATENATE("R9C",'Mapa final'!$O$47),"")</f>
        <v/>
      </c>
      <c r="AM34" s="53" t="str">
        <f>IF(AND('Mapa final'!$Y$48="Media",'Mapa final'!$AA$48="Catastrófico"),CONCATENATE("R9C",'Mapa final'!$O$48),"")</f>
        <v/>
      </c>
      <c r="AN34" s="80"/>
      <c r="AO34" s="329"/>
      <c r="AP34" s="330"/>
      <c r="AQ34" s="330"/>
      <c r="AR34" s="330"/>
      <c r="AS34" s="330"/>
      <c r="AT34" s="331"/>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row>
    <row r="35" spans="1:80" ht="15.75" customHeight="1" thickBot="1" x14ac:dyDescent="0.5">
      <c r="A35" s="80"/>
      <c r="B35" s="198"/>
      <c r="C35" s="198"/>
      <c r="D35" s="199"/>
      <c r="E35" s="301"/>
      <c r="F35" s="302"/>
      <c r="G35" s="302"/>
      <c r="H35" s="302"/>
      <c r="I35" s="316"/>
      <c r="J35" s="64" t="str">
        <f>IF(AND('Mapa final'!$Y$49="Media",'Mapa final'!$AA$49="Leve"),CONCATENATE("R10C",'Mapa final'!$O$49),"")</f>
        <v/>
      </c>
      <c r="K35" s="65" t="str">
        <f>IF(AND('Mapa final'!$Y$50="Media",'Mapa final'!$AA$50="Leve"),CONCATENATE("R10C",'Mapa final'!$O$50),"")</f>
        <v/>
      </c>
      <c r="L35" s="65" t="str">
        <f>IF(AND('Mapa final'!$Y$51="Media",'Mapa final'!$AA$51="Leve"),CONCATENATE("R10C",'Mapa final'!$O$51),"")</f>
        <v/>
      </c>
      <c r="M35" s="65" t="str">
        <f>IF(AND('Mapa final'!$Y$52="Media",'Mapa final'!$AA$52="Leve"),CONCATENATE("R10C",'Mapa final'!$O$52),"")</f>
        <v/>
      </c>
      <c r="N35" s="65" t="str">
        <f>IF(AND('Mapa final'!$Y$53="Media",'Mapa final'!$AA$53="Leve"),CONCATENATE("R10C",'Mapa final'!$O$53),"")</f>
        <v/>
      </c>
      <c r="O35" s="66" t="str">
        <f>IF(AND('Mapa final'!$Y$54="Media",'Mapa final'!$AA$54="Leve"),CONCATENATE("R10C",'Mapa final'!$O$54),"")</f>
        <v/>
      </c>
      <c r="P35" s="64" t="str">
        <f>IF(AND('Mapa final'!$Y$49="Media",'Mapa final'!$AA$49="Menor"),CONCATENATE("R10C",'Mapa final'!$O$49),"")</f>
        <v/>
      </c>
      <c r="Q35" s="65" t="str">
        <f>IF(AND('Mapa final'!$Y$50="Media",'Mapa final'!$AA$50="Menor"),CONCATENATE("R10C",'Mapa final'!$O$50),"")</f>
        <v/>
      </c>
      <c r="R35" s="65" t="str">
        <f>IF(AND('Mapa final'!$Y$51="Media",'Mapa final'!$AA$51="Menor"),CONCATENATE("R10C",'Mapa final'!$O$51),"")</f>
        <v/>
      </c>
      <c r="S35" s="65" t="str">
        <f>IF(AND('Mapa final'!$Y$52="Media",'Mapa final'!$AA$52="Menor"),CONCATENATE("R10C",'Mapa final'!$O$52),"")</f>
        <v/>
      </c>
      <c r="T35" s="65" t="str">
        <f>IF(AND('Mapa final'!$Y$53="Media",'Mapa final'!$AA$53="Menor"),CONCATENATE("R10C",'Mapa final'!$O$53),"")</f>
        <v/>
      </c>
      <c r="U35" s="66" t="str">
        <f>IF(AND('Mapa final'!$Y$54="Media",'Mapa final'!$AA$54="Menor"),CONCATENATE("R10C",'Mapa final'!$O$54),"")</f>
        <v/>
      </c>
      <c r="V35" s="64" t="str">
        <f>IF(AND('Mapa final'!$Y$49="Media",'Mapa final'!$AA$49="Moderado"),CONCATENATE("R10C",'Mapa final'!$O$49),"")</f>
        <v/>
      </c>
      <c r="W35" s="65" t="str">
        <f>IF(AND('Mapa final'!$Y$50="Media",'Mapa final'!$AA$50="Moderado"),CONCATENATE("R10C",'Mapa final'!$O$50),"")</f>
        <v/>
      </c>
      <c r="X35" s="65" t="str">
        <f>IF(AND('Mapa final'!$Y$51="Media",'Mapa final'!$AA$51="Moderado"),CONCATENATE("R10C",'Mapa final'!$O$51),"")</f>
        <v/>
      </c>
      <c r="Y35" s="65" t="str">
        <f>IF(AND('Mapa final'!$Y$52="Media",'Mapa final'!$AA$52="Moderado"),CONCATENATE("R10C",'Mapa final'!$O$52),"")</f>
        <v/>
      </c>
      <c r="Z35" s="65" t="str">
        <f>IF(AND('Mapa final'!$Y$53="Media",'Mapa final'!$AA$53="Moderado"),CONCATENATE("R10C",'Mapa final'!$O$53),"")</f>
        <v/>
      </c>
      <c r="AA35" s="66" t="str">
        <f>IF(AND('Mapa final'!$Y$54="Media",'Mapa final'!$AA$54="Moderado"),CONCATENATE("R10C",'Mapa final'!$O$54),"")</f>
        <v/>
      </c>
      <c r="AB35" s="55" t="str">
        <f>IF(AND('Mapa final'!$Y$49="Media",'Mapa final'!$AA$49="Mayor"),CONCATENATE("R10C",'Mapa final'!$O$49),"")</f>
        <v/>
      </c>
      <c r="AC35" s="56" t="str">
        <f>IF(AND('Mapa final'!$Y$50="Media",'Mapa final'!$AA$50="Mayor"),CONCATENATE("R10C",'Mapa final'!$O$50),"")</f>
        <v/>
      </c>
      <c r="AD35" s="56" t="str">
        <f>IF(AND('Mapa final'!$Y$51="Media",'Mapa final'!$AA$51="Mayor"),CONCATENATE("R10C",'Mapa final'!$O$51),"")</f>
        <v/>
      </c>
      <c r="AE35" s="56" t="str">
        <f>IF(AND('Mapa final'!$Y$52="Media",'Mapa final'!$AA$52="Mayor"),CONCATENATE("R10C",'Mapa final'!$O$52),"")</f>
        <v/>
      </c>
      <c r="AF35" s="56" t="str">
        <f>IF(AND('Mapa final'!$Y$53="Media",'Mapa final'!$AA$53="Mayor"),CONCATENATE("R10C",'Mapa final'!$O$53),"")</f>
        <v/>
      </c>
      <c r="AG35" s="57" t="str">
        <f>IF(AND('Mapa final'!$Y$54="Media",'Mapa final'!$AA$54="Mayor"),CONCATENATE("R10C",'Mapa final'!$O$54),"")</f>
        <v/>
      </c>
      <c r="AH35" s="58" t="str">
        <f>IF(AND('Mapa final'!$Y$49="Media",'Mapa final'!$AA$49="Catastrófico"),CONCATENATE("R10C",'Mapa final'!$O$49),"")</f>
        <v/>
      </c>
      <c r="AI35" s="59" t="str">
        <f>IF(AND('Mapa final'!$Y$50="Media",'Mapa final'!$AA$50="Catastrófico"),CONCATENATE("R10C",'Mapa final'!$O$50),"")</f>
        <v/>
      </c>
      <c r="AJ35" s="59" t="str">
        <f>IF(AND('Mapa final'!$Y$51="Media",'Mapa final'!$AA$51="Catastrófico"),CONCATENATE("R10C",'Mapa final'!$O$51),"")</f>
        <v/>
      </c>
      <c r="AK35" s="59" t="str">
        <f>IF(AND('Mapa final'!$Y$52="Media",'Mapa final'!$AA$52="Catastrófico"),CONCATENATE("R10C",'Mapa final'!$O$52),"")</f>
        <v/>
      </c>
      <c r="AL35" s="59" t="str">
        <f>IF(AND('Mapa final'!$Y$53="Media",'Mapa final'!$AA$53="Catastrófico"),CONCATENATE("R10C",'Mapa final'!$O$53),"")</f>
        <v/>
      </c>
      <c r="AM35" s="60" t="str">
        <f>IF(AND('Mapa final'!$Y$54="Media",'Mapa final'!$AA$54="Catastrófico"),CONCATENATE("R10C",'Mapa final'!$O$54),"")</f>
        <v/>
      </c>
      <c r="AN35" s="80"/>
      <c r="AO35" s="332"/>
      <c r="AP35" s="333"/>
      <c r="AQ35" s="333"/>
      <c r="AR35" s="333"/>
      <c r="AS35" s="333"/>
      <c r="AT35" s="334"/>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80" ht="15" customHeight="1" x14ac:dyDescent="0.45">
      <c r="A36" s="80"/>
      <c r="B36" s="198"/>
      <c r="C36" s="198"/>
      <c r="D36" s="199"/>
      <c r="E36" s="295" t="s">
        <v>114</v>
      </c>
      <c r="F36" s="296"/>
      <c r="G36" s="296"/>
      <c r="H36" s="296"/>
      <c r="I36" s="296"/>
      <c r="J36" s="70" t="str">
        <f>IF(AND('Mapa final'!$Y$10="Baja",'Mapa final'!$AA$10="Leve"),CONCATENATE("R1C",'Mapa final'!$O$10),"")</f>
        <v/>
      </c>
      <c r="K36" s="71" t="str">
        <f>IF(AND('Mapa final'!$Y$11="Baja",'Mapa final'!$AA$11="Leve"),CONCATENATE("R1C",'Mapa final'!$O$11),"")</f>
        <v/>
      </c>
      <c r="L36" s="71" t="e">
        <f>IF(AND('Mapa final'!#REF!="Baja",'Mapa final'!#REF!="Leve"),CONCATENATE("R1C",'Mapa final'!#REF!),"")</f>
        <v>#REF!</v>
      </c>
      <c r="M36" s="71" t="e">
        <f>IF(AND('Mapa final'!#REF!="Baja",'Mapa final'!#REF!="Leve"),CONCATENATE("R1C",'Mapa final'!#REF!),"")</f>
        <v>#REF!</v>
      </c>
      <c r="N36" s="71" t="e">
        <f>IF(AND('Mapa final'!#REF!="Baja",'Mapa final'!#REF!="Leve"),CONCATENATE("R1C",'Mapa final'!#REF!),"")</f>
        <v>#REF!</v>
      </c>
      <c r="O36" s="72" t="e">
        <f>IF(AND('Mapa final'!#REF!="Baja",'Mapa final'!#REF!="Leve"),CONCATENATE("R1C",'Mapa final'!#REF!),"")</f>
        <v>#REF!</v>
      </c>
      <c r="P36" s="61" t="str">
        <f>IF(AND('Mapa final'!$Y$10="Baja",'Mapa final'!$AA$10="Menor"),CONCATENATE("R1C",'Mapa final'!$O$10),"")</f>
        <v/>
      </c>
      <c r="Q36" s="62" t="str">
        <f>IF(AND('Mapa final'!$Y$11="Baja",'Mapa final'!$AA$11="Menor"),CONCATENATE("R1C",'Mapa final'!$O$11),"")</f>
        <v/>
      </c>
      <c r="R36" s="62" t="e">
        <f>IF(AND('Mapa final'!#REF!="Baja",'Mapa final'!#REF!="Menor"),CONCATENATE("R1C",'Mapa final'!#REF!),"")</f>
        <v>#REF!</v>
      </c>
      <c r="S36" s="62" t="e">
        <f>IF(AND('Mapa final'!#REF!="Baja",'Mapa final'!#REF!="Menor"),CONCATENATE("R1C",'Mapa final'!#REF!),"")</f>
        <v>#REF!</v>
      </c>
      <c r="T36" s="62" t="e">
        <f>IF(AND('Mapa final'!#REF!="Baja",'Mapa final'!#REF!="Menor"),CONCATENATE("R1C",'Mapa final'!#REF!),"")</f>
        <v>#REF!</v>
      </c>
      <c r="U36" s="63" t="e">
        <f>IF(AND('Mapa final'!#REF!="Baja",'Mapa final'!#REF!="Menor"),CONCATENATE("R1C",'Mapa final'!#REF!),"")</f>
        <v>#REF!</v>
      </c>
      <c r="V36" s="61" t="str">
        <f>IF(AND('Mapa final'!$Y$10="Baja",'Mapa final'!$AA$10="Moderado"),CONCATENATE("R1C",'Mapa final'!$O$10),"")</f>
        <v/>
      </c>
      <c r="W36" s="62" t="str">
        <f>IF(AND('Mapa final'!$Y$11="Baja",'Mapa final'!$AA$11="Moderado"),CONCATENATE("R1C",'Mapa final'!$O$11),"")</f>
        <v/>
      </c>
      <c r="X36" s="62" t="e">
        <f>IF(AND('Mapa final'!#REF!="Baja",'Mapa final'!#REF!="Moderado"),CONCATENATE("R1C",'Mapa final'!#REF!),"")</f>
        <v>#REF!</v>
      </c>
      <c r="Y36" s="62" t="e">
        <f>IF(AND('Mapa final'!#REF!="Baja",'Mapa final'!#REF!="Moderado"),CONCATENATE("R1C",'Mapa final'!#REF!),"")</f>
        <v>#REF!</v>
      </c>
      <c r="Z36" s="62" t="e">
        <f>IF(AND('Mapa final'!#REF!="Baja",'Mapa final'!#REF!="Moderado"),CONCATENATE("R1C",'Mapa final'!#REF!),"")</f>
        <v>#REF!</v>
      </c>
      <c r="AA36" s="63" t="e">
        <f>IF(AND('Mapa final'!#REF!="Baja",'Mapa final'!#REF!="Moderado"),CONCATENATE("R1C",'Mapa final'!#REF!),"")</f>
        <v>#REF!</v>
      </c>
      <c r="AB36" s="42" t="str">
        <f>IF(AND('Mapa final'!$Y$10="Baja",'Mapa final'!$AA$10="Mayor"),CONCATENATE("R1C",'Mapa final'!$O$10),"")</f>
        <v/>
      </c>
      <c r="AC36" s="43" t="str">
        <f>IF(AND('Mapa final'!$Y$11="Baja",'Mapa final'!$AA$11="Mayor"),CONCATENATE("R1C",'Mapa final'!$O$11),"")</f>
        <v/>
      </c>
      <c r="AD36" s="43" t="e">
        <f>IF(AND('Mapa final'!#REF!="Baja",'Mapa final'!#REF!="Mayor"),CONCATENATE("R1C",'Mapa final'!#REF!),"")</f>
        <v>#REF!</v>
      </c>
      <c r="AE36" s="43" t="e">
        <f>IF(AND('Mapa final'!#REF!="Baja",'Mapa final'!#REF!="Mayor"),CONCATENATE("R1C",'Mapa final'!#REF!),"")</f>
        <v>#REF!</v>
      </c>
      <c r="AF36" s="43" t="e">
        <f>IF(AND('Mapa final'!#REF!="Baja",'Mapa final'!#REF!="Mayor"),CONCATENATE("R1C",'Mapa final'!#REF!),"")</f>
        <v>#REF!</v>
      </c>
      <c r="AG36" s="44" t="e">
        <f>IF(AND('Mapa final'!#REF!="Baja",'Mapa final'!#REF!="Mayor"),CONCATENATE("R1C",'Mapa final'!#REF!),"")</f>
        <v>#REF!</v>
      </c>
      <c r="AH36" s="45" t="str">
        <f>IF(AND('Mapa final'!$Y$10="Baja",'Mapa final'!$AA$10="Catastrófico"),CONCATENATE("R1C",'Mapa final'!$O$10),"")</f>
        <v/>
      </c>
      <c r="AI36" s="46" t="str">
        <f>IF(AND('Mapa final'!$Y$11="Baja",'Mapa final'!$AA$11="Catastrófico"),CONCATENATE("R1C",'Mapa final'!$O$11),"")</f>
        <v/>
      </c>
      <c r="AJ36" s="46" t="e">
        <f>IF(AND('Mapa final'!#REF!="Baja",'Mapa final'!#REF!="Catastrófico"),CONCATENATE("R1C",'Mapa final'!#REF!),"")</f>
        <v>#REF!</v>
      </c>
      <c r="AK36" s="46" t="e">
        <f>IF(AND('Mapa final'!#REF!="Baja",'Mapa final'!#REF!="Catastrófico"),CONCATENATE("R1C",'Mapa final'!#REF!),"")</f>
        <v>#REF!</v>
      </c>
      <c r="AL36" s="46" t="e">
        <f>IF(AND('Mapa final'!#REF!="Baja",'Mapa final'!#REF!="Catastrófico"),CONCATENATE("R1C",'Mapa final'!#REF!),"")</f>
        <v>#REF!</v>
      </c>
      <c r="AM36" s="47" t="e">
        <f>IF(AND('Mapa final'!#REF!="Baja",'Mapa final'!#REF!="Catastrófico"),CONCATENATE("R1C",'Mapa final'!#REF!),"")</f>
        <v>#REF!</v>
      </c>
      <c r="AN36" s="80"/>
      <c r="AO36" s="317" t="s">
        <v>82</v>
      </c>
      <c r="AP36" s="318"/>
      <c r="AQ36" s="318"/>
      <c r="AR36" s="318"/>
      <c r="AS36" s="318"/>
      <c r="AT36" s="319"/>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80" ht="15" customHeight="1" x14ac:dyDescent="0.45">
      <c r="A37" s="80"/>
      <c r="B37" s="198"/>
      <c r="C37" s="198"/>
      <c r="D37" s="199"/>
      <c r="E37" s="297"/>
      <c r="F37" s="298"/>
      <c r="G37" s="298"/>
      <c r="H37" s="298"/>
      <c r="I37" s="298"/>
      <c r="J37" s="73" t="str">
        <f>IF(AND('Mapa final'!$Y$12="Baja",'Mapa final'!$AA$12="Leve"),CONCATENATE("R2C",'Mapa final'!$O$12),"")</f>
        <v/>
      </c>
      <c r="K37" s="74" t="e">
        <f>IF(AND('Mapa final'!#REF!="Baja",'Mapa final'!#REF!="Leve"),CONCATENATE("R2C",'Mapa final'!#REF!),"")</f>
        <v>#REF!</v>
      </c>
      <c r="L37" s="74" t="e">
        <f>IF(AND('Mapa final'!#REF!="Baja",'Mapa final'!#REF!="Leve"),CONCATENATE("R2C",'Mapa final'!#REF!),"")</f>
        <v>#REF!</v>
      </c>
      <c r="M37" s="74" t="str">
        <f>IF(AND('Mapa final'!$Y$13="Baja",'Mapa final'!$AA$13="Leve"),CONCATENATE("R2C",'Mapa final'!$O$13),"")</f>
        <v/>
      </c>
      <c r="N37" s="74" t="str">
        <f>IF(AND('Mapa final'!$Y$14="Baja",'Mapa final'!$AA$14="Leve"),CONCATENATE("R2C",'Mapa final'!$O$14),"")</f>
        <v/>
      </c>
      <c r="O37" s="75" t="e">
        <f>IF(AND('Mapa final'!#REF!="Baja",'Mapa final'!#REF!="Leve"),CONCATENATE("R2C",'Mapa final'!#REF!),"")</f>
        <v>#REF!</v>
      </c>
      <c r="P37" s="64" t="str">
        <f>IF(AND('Mapa final'!$Y$12="Baja",'Mapa final'!$AA$12="Menor"),CONCATENATE("R2C",'Mapa final'!$O$12),"")</f>
        <v/>
      </c>
      <c r="Q37" s="65" t="e">
        <f>IF(AND('Mapa final'!#REF!="Baja",'Mapa final'!#REF!="Menor"),CONCATENATE("R2C",'Mapa final'!#REF!),"")</f>
        <v>#REF!</v>
      </c>
      <c r="R37" s="65" t="e">
        <f>IF(AND('Mapa final'!#REF!="Baja",'Mapa final'!#REF!="Menor"),CONCATENATE("R2C",'Mapa final'!#REF!),"")</f>
        <v>#REF!</v>
      </c>
      <c r="S37" s="65" t="str">
        <f>IF(AND('Mapa final'!$Y$13="Baja",'Mapa final'!$AA$13="Menor"),CONCATENATE("R2C",'Mapa final'!$O$13),"")</f>
        <v/>
      </c>
      <c r="T37" s="65" t="str">
        <f>IF(AND('Mapa final'!$Y$14="Baja",'Mapa final'!$AA$14="Menor"),CONCATENATE("R2C",'Mapa final'!$O$14),"")</f>
        <v/>
      </c>
      <c r="U37" s="66" t="e">
        <f>IF(AND('Mapa final'!#REF!="Baja",'Mapa final'!#REF!="Menor"),CONCATENATE("R2C",'Mapa final'!#REF!),"")</f>
        <v>#REF!</v>
      </c>
      <c r="V37" s="64" t="str">
        <f>IF(AND('Mapa final'!$Y$12="Baja",'Mapa final'!$AA$12="Moderado"),CONCATENATE("R2C",'Mapa final'!$O$12),"")</f>
        <v/>
      </c>
      <c r="W37" s="65" t="e">
        <f>IF(AND('Mapa final'!#REF!="Baja",'Mapa final'!#REF!="Moderado"),CONCATENATE("R2C",'Mapa final'!#REF!),"")</f>
        <v>#REF!</v>
      </c>
      <c r="X37" s="65" t="e">
        <f>IF(AND('Mapa final'!#REF!="Baja",'Mapa final'!#REF!="Moderado"),CONCATENATE("R2C",'Mapa final'!#REF!),"")</f>
        <v>#REF!</v>
      </c>
      <c r="Y37" s="65" t="str">
        <f>IF(AND('Mapa final'!$Y$13="Baja",'Mapa final'!$AA$13="Moderado"),CONCATENATE("R2C",'Mapa final'!$O$13),"")</f>
        <v/>
      </c>
      <c r="Z37" s="65" t="str">
        <f>IF(AND('Mapa final'!$Y$14="Baja",'Mapa final'!$AA$14="Moderado"),CONCATENATE("R2C",'Mapa final'!$O$14),"")</f>
        <v/>
      </c>
      <c r="AA37" s="66" t="e">
        <f>IF(AND('Mapa final'!#REF!="Baja",'Mapa final'!#REF!="Moderado"),CONCATENATE("R2C",'Mapa final'!#REF!),"")</f>
        <v>#REF!</v>
      </c>
      <c r="AB37" s="48" t="str">
        <f>IF(AND('Mapa final'!$Y$12="Baja",'Mapa final'!$AA$12="Mayor"),CONCATENATE("R2C",'Mapa final'!$O$12),"")</f>
        <v/>
      </c>
      <c r="AC37" s="49" t="e">
        <f>IF(AND('Mapa final'!#REF!="Baja",'Mapa final'!#REF!="Mayor"),CONCATENATE("R2C",'Mapa final'!#REF!),"")</f>
        <v>#REF!</v>
      </c>
      <c r="AD37" s="49" t="e">
        <f>IF(AND('Mapa final'!#REF!="Baja",'Mapa final'!#REF!="Mayor"),CONCATENATE("R2C",'Mapa final'!#REF!),"")</f>
        <v>#REF!</v>
      </c>
      <c r="AE37" s="49" t="str">
        <f>IF(AND('Mapa final'!$Y$13="Baja",'Mapa final'!$AA$13="Mayor"),CONCATENATE("R2C",'Mapa final'!$O$13),"")</f>
        <v/>
      </c>
      <c r="AF37" s="49" t="str">
        <f>IF(AND('Mapa final'!$Y$14="Baja",'Mapa final'!$AA$14="Mayor"),CONCATENATE("R2C",'Mapa final'!$O$14),"")</f>
        <v/>
      </c>
      <c r="AG37" s="50" t="e">
        <f>IF(AND('Mapa final'!#REF!="Baja",'Mapa final'!#REF!="Mayor"),CONCATENATE("R2C",'Mapa final'!#REF!),"")</f>
        <v>#REF!</v>
      </c>
      <c r="AH37" s="51" t="str">
        <f>IF(AND('Mapa final'!$Y$12="Baja",'Mapa final'!$AA$12="Catastrófico"),CONCATENATE("R2C",'Mapa final'!$O$12),"")</f>
        <v/>
      </c>
      <c r="AI37" s="52" t="e">
        <f>IF(AND('Mapa final'!#REF!="Baja",'Mapa final'!#REF!="Catastrófico"),CONCATENATE("R2C",'Mapa final'!#REF!),"")</f>
        <v>#REF!</v>
      </c>
      <c r="AJ37" s="52" t="e">
        <f>IF(AND('Mapa final'!#REF!="Baja",'Mapa final'!#REF!="Catastrófico"),CONCATENATE("R2C",'Mapa final'!#REF!),"")</f>
        <v>#REF!</v>
      </c>
      <c r="AK37" s="52" t="str">
        <f>IF(AND('Mapa final'!$Y$13="Baja",'Mapa final'!$AA$13="Catastrófico"),CONCATENATE("R2C",'Mapa final'!$O$13),"")</f>
        <v/>
      </c>
      <c r="AL37" s="52" t="str">
        <f>IF(AND('Mapa final'!$Y$14="Baja",'Mapa final'!$AA$14="Catastrófico"),CONCATENATE("R2C",'Mapa final'!$O$14),"")</f>
        <v/>
      </c>
      <c r="AM37" s="53" t="e">
        <f>IF(AND('Mapa final'!#REF!="Baja",'Mapa final'!#REF!="Catastrófico"),CONCATENATE("R2C",'Mapa final'!#REF!),"")</f>
        <v>#REF!</v>
      </c>
      <c r="AN37" s="80"/>
      <c r="AO37" s="320"/>
      <c r="AP37" s="321"/>
      <c r="AQ37" s="321"/>
      <c r="AR37" s="321"/>
      <c r="AS37" s="321"/>
      <c r="AT37" s="322"/>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row>
    <row r="38" spans="1:80" ht="15" customHeight="1" x14ac:dyDescent="0.45">
      <c r="A38" s="80"/>
      <c r="B38" s="198"/>
      <c r="C38" s="198"/>
      <c r="D38" s="199"/>
      <c r="E38" s="299"/>
      <c r="F38" s="300"/>
      <c r="G38" s="300"/>
      <c r="H38" s="300"/>
      <c r="I38" s="298"/>
      <c r="J38" s="73" t="str">
        <f>IF(AND('Mapa final'!$Y$15="Baja",'Mapa final'!$AA$15="Leve"),CONCATENATE("R3C",'Mapa final'!$O$15),"")</f>
        <v/>
      </c>
      <c r="K38" s="74" t="e">
        <f>IF(AND('Mapa final'!#REF!="Baja",'Mapa final'!#REF!="Leve"),CONCATENATE("R3C",'Mapa final'!#REF!),"")</f>
        <v>#REF!</v>
      </c>
      <c r="L38" s="74" t="e">
        <f>IF(AND('Mapa final'!#REF!="Baja",'Mapa final'!#REF!="Leve"),CONCATENATE("R3C",'Mapa final'!#REF!),"")</f>
        <v>#REF!</v>
      </c>
      <c r="M38" s="74" t="e">
        <f>IF(AND('Mapa final'!#REF!="Baja",'Mapa final'!#REF!="Leve"),CONCATENATE("R3C",'Mapa final'!#REF!),"")</f>
        <v>#REF!</v>
      </c>
      <c r="N38" s="74" t="e">
        <f>IF(AND('Mapa final'!#REF!="Baja",'Mapa final'!#REF!="Leve"),CONCATENATE("R3C",'Mapa final'!#REF!),"")</f>
        <v>#REF!</v>
      </c>
      <c r="O38" s="75" t="e">
        <f>IF(AND('Mapa final'!#REF!="Baja",'Mapa final'!#REF!="Leve"),CONCATENATE("R3C",'Mapa final'!#REF!),"")</f>
        <v>#REF!</v>
      </c>
      <c r="P38" s="64" t="str">
        <f>IF(AND('Mapa final'!$Y$15="Baja",'Mapa final'!$AA$15="Menor"),CONCATENATE("R3C",'Mapa final'!$O$15),"")</f>
        <v/>
      </c>
      <c r="Q38" s="65" t="e">
        <f>IF(AND('Mapa final'!#REF!="Baja",'Mapa final'!#REF!="Menor"),CONCATENATE("R3C",'Mapa final'!#REF!),"")</f>
        <v>#REF!</v>
      </c>
      <c r="R38" s="65" t="e">
        <f>IF(AND('Mapa final'!#REF!="Baja",'Mapa final'!#REF!="Menor"),CONCATENATE("R3C",'Mapa final'!#REF!),"")</f>
        <v>#REF!</v>
      </c>
      <c r="S38" s="65" t="e">
        <f>IF(AND('Mapa final'!#REF!="Baja",'Mapa final'!#REF!="Menor"),CONCATENATE("R3C",'Mapa final'!#REF!),"")</f>
        <v>#REF!</v>
      </c>
      <c r="T38" s="65" t="e">
        <f>IF(AND('Mapa final'!#REF!="Baja",'Mapa final'!#REF!="Menor"),CONCATENATE("R3C",'Mapa final'!#REF!),"")</f>
        <v>#REF!</v>
      </c>
      <c r="U38" s="66" t="e">
        <f>IF(AND('Mapa final'!#REF!="Baja",'Mapa final'!#REF!="Menor"),CONCATENATE("R3C",'Mapa final'!#REF!),"")</f>
        <v>#REF!</v>
      </c>
      <c r="V38" s="64" t="str">
        <f>IF(AND('Mapa final'!$Y$15="Baja",'Mapa final'!$AA$15="Moderado"),CONCATENATE("R3C",'Mapa final'!$O$15),"")</f>
        <v/>
      </c>
      <c r="W38" s="65" t="e">
        <f>IF(AND('Mapa final'!#REF!="Baja",'Mapa final'!#REF!="Moderado"),CONCATENATE("R3C",'Mapa final'!#REF!),"")</f>
        <v>#REF!</v>
      </c>
      <c r="X38" s="65" t="e">
        <f>IF(AND('Mapa final'!#REF!="Baja",'Mapa final'!#REF!="Moderado"),CONCATENATE("R3C",'Mapa final'!#REF!),"")</f>
        <v>#REF!</v>
      </c>
      <c r="Y38" s="65" t="e">
        <f>IF(AND('Mapa final'!#REF!="Baja",'Mapa final'!#REF!="Moderado"),CONCATENATE("R3C",'Mapa final'!#REF!),"")</f>
        <v>#REF!</v>
      </c>
      <c r="Z38" s="65" t="e">
        <f>IF(AND('Mapa final'!#REF!="Baja",'Mapa final'!#REF!="Moderado"),CONCATENATE("R3C",'Mapa final'!#REF!),"")</f>
        <v>#REF!</v>
      </c>
      <c r="AA38" s="66" t="e">
        <f>IF(AND('Mapa final'!#REF!="Baja",'Mapa final'!#REF!="Moderado"),CONCATENATE("R3C",'Mapa final'!#REF!),"")</f>
        <v>#REF!</v>
      </c>
      <c r="AB38" s="48" t="str">
        <f>IF(AND('Mapa final'!$Y$15="Baja",'Mapa final'!$AA$15="Mayor"),CONCATENATE("R3C",'Mapa final'!$O$15),"")</f>
        <v/>
      </c>
      <c r="AC38" s="49" t="e">
        <f>IF(AND('Mapa final'!#REF!="Baja",'Mapa final'!#REF!="Mayor"),CONCATENATE("R3C",'Mapa final'!#REF!),"")</f>
        <v>#REF!</v>
      </c>
      <c r="AD38" s="49" t="e">
        <f>IF(AND('Mapa final'!#REF!="Baja",'Mapa final'!#REF!="Mayor"),CONCATENATE("R3C",'Mapa final'!#REF!),"")</f>
        <v>#REF!</v>
      </c>
      <c r="AE38" s="49" t="e">
        <f>IF(AND('Mapa final'!#REF!="Baja",'Mapa final'!#REF!="Mayor"),CONCATENATE("R3C",'Mapa final'!#REF!),"")</f>
        <v>#REF!</v>
      </c>
      <c r="AF38" s="49" t="e">
        <f>IF(AND('Mapa final'!#REF!="Baja",'Mapa final'!#REF!="Mayor"),CONCATENATE("R3C",'Mapa final'!#REF!),"")</f>
        <v>#REF!</v>
      </c>
      <c r="AG38" s="50" t="e">
        <f>IF(AND('Mapa final'!#REF!="Baja",'Mapa final'!#REF!="Mayor"),CONCATENATE("R3C",'Mapa final'!#REF!),"")</f>
        <v>#REF!</v>
      </c>
      <c r="AH38" s="51" t="str">
        <f>IF(AND('Mapa final'!$Y$15="Baja",'Mapa final'!$AA$15="Catastrófico"),CONCATENATE("R3C",'Mapa final'!$O$15),"")</f>
        <v/>
      </c>
      <c r="AI38" s="52" t="e">
        <f>IF(AND('Mapa final'!#REF!="Baja",'Mapa final'!#REF!="Catastrófico"),CONCATENATE("R3C",'Mapa final'!#REF!),"")</f>
        <v>#REF!</v>
      </c>
      <c r="AJ38" s="52" t="e">
        <f>IF(AND('Mapa final'!#REF!="Baja",'Mapa final'!#REF!="Catastrófico"),CONCATENATE("R3C",'Mapa final'!#REF!),"")</f>
        <v>#REF!</v>
      </c>
      <c r="AK38" s="52" t="e">
        <f>IF(AND('Mapa final'!#REF!="Baja",'Mapa final'!#REF!="Catastrófico"),CONCATENATE("R3C",'Mapa final'!#REF!),"")</f>
        <v>#REF!</v>
      </c>
      <c r="AL38" s="52" t="e">
        <f>IF(AND('Mapa final'!#REF!="Baja",'Mapa final'!#REF!="Catastrófico"),CONCATENATE("R3C",'Mapa final'!#REF!),"")</f>
        <v>#REF!</v>
      </c>
      <c r="AM38" s="53" t="e">
        <f>IF(AND('Mapa final'!#REF!="Baja",'Mapa final'!#REF!="Catastrófico"),CONCATENATE("R3C",'Mapa final'!#REF!),"")</f>
        <v>#REF!</v>
      </c>
      <c r="AN38" s="80"/>
      <c r="AO38" s="320"/>
      <c r="AP38" s="321"/>
      <c r="AQ38" s="321"/>
      <c r="AR38" s="321"/>
      <c r="AS38" s="321"/>
      <c r="AT38" s="322"/>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row>
    <row r="39" spans="1:80" ht="15" customHeight="1" x14ac:dyDescent="0.45">
      <c r="A39" s="80"/>
      <c r="B39" s="198"/>
      <c r="C39" s="198"/>
      <c r="D39" s="199"/>
      <c r="E39" s="299"/>
      <c r="F39" s="300"/>
      <c r="G39" s="300"/>
      <c r="H39" s="300"/>
      <c r="I39" s="298"/>
      <c r="J39" s="73" t="str">
        <f>IF(AND('Mapa final'!$Y$16="Baja",'Mapa final'!$AA$16="Leve"),CONCATENATE("R4C",'Mapa final'!$O$16),"")</f>
        <v/>
      </c>
      <c r="K39" s="74" t="e">
        <f>IF(AND('Mapa final'!#REF!="Baja",'Mapa final'!#REF!="Leve"),CONCATENATE("R4C",'Mapa final'!#REF!),"")</f>
        <v>#REF!</v>
      </c>
      <c r="L39" s="74" t="e">
        <f>IF(AND('Mapa final'!#REF!="Baja",'Mapa final'!#REF!="Leve"),CONCATENATE("R4C",'Mapa final'!#REF!),"")</f>
        <v>#REF!</v>
      </c>
      <c r="M39" s="74" t="e">
        <f>IF(AND('Mapa final'!#REF!="Baja",'Mapa final'!#REF!="Leve"),CONCATENATE("R4C",'Mapa final'!#REF!),"")</f>
        <v>#REF!</v>
      </c>
      <c r="N39" s="74" t="str">
        <f>IF(AND('Mapa final'!$Y$17="Baja",'Mapa final'!$AA$17="Leve"),CONCATENATE("R4C",'Mapa final'!$O$17),"")</f>
        <v/>
      </c>
      <c r="O39" s="75" t="str">
        <f>IF(AND('Mapa final'!$Y$18="Baja",'Mapa final'!$AA$18="Leve"),CONCATENATE("R4C",'Mapa final'!$O$18),"")</f>
        <v/>
      </c>
      <c r="P39" s="64" t="str">
        <f>IF(AND('Mapa final'!$Y$16="Baja",'Mapa final'!$AA$16="Menor"),CONCATENATE("R4C",'Mapa final'!$O$16),"")</f>
        <v/>
      </c>
      <c r="Q39" s="65" t="e">
        <f>IF(AND('Mapa final'!#REF!="Baja",'Mapa final'!#REF!="Menor"),CONCATENATE("R4C",'Mapa final'!#REF!),"")</f>
        <v>#REF!</v>
      </c>
      <c r="R39" s="65" t="e">
        <f>IF(AND('Mapa final'!#REF!="Baja",'Mapa final'!#REF!="Menor"),CONCATENATE("R4C",'Mapa final'!#REF!),"")</f>
        <v>#REF!</v>
      </c>
      <c r="S39" s="65" t="e">
        <f>IF(AND('Mapa final'!#REF!="Baja",'Mapa final'!#REF!="Menor"),CONCATENATE("R4C",'Mapa final'!#REF!),"")</f>
        <v>#REF!</v>
      </c>
      <c r="T39" s="65" t="str">
        <f>IF(AND('Mapa final'!$Y$17="Baja",'Mapa final'!$AA$17="Menor"),CONCATENATE("R4C",'Mapa final'!$O$17),"")</f>
        <v/>
      </c>
      <c r="U39" s="66" t="str">
        <f>IF(AND('Mapa final'!$Y$18="Baja",'Mapa final'!$AA$18="Menor"),CONCATENATE("R4C",'Mapa final'!$O$18),"")</f>
        <v/>
      </c>
      <c r="V39" s="64" t="str">
        <f>IF(AND('Mapa final'!$Y$16="Baja",'Mapa final'!$AA$16="Moderado"),CONCATENATE("R4C",'Mapa final'!$O$16),"")</f>
        <v/>
      </c>
      <c r="W39" s="65" t="e">
        <f>IF(AND('Mapa final'!#REF!="Baja",'Mapa final'!#REF!="Moderado"),CONCATENATE("R4C",'Mapa final'!#REF!),"")</f>
        <v>#REF!</v>
      </c>
      <c r="X39" s="65" t="e">
        <f>IF(AND('Mapa final'!#REF!="Baja",'Mapa final'!#REF!="Moderado"),CONCATENATE("R4C",'Mapa final'!#REF!),"")</f>
        <v>#REF!</v>
      </c>
      <c r="Y39" s="65" t="e">
        <f>IF(AND('Mapa final'!#REF!="Baja",'Mapa final'!#REF!="Moderado"),CONCATENATE("R4C",'Mapa final'!#REF!),"")</f>
        <v>#REF!</v>
      </c>
      <c r="Z39" s="65" t="str">
        <f>IF(AND('Mapa final'!$Y$17="Baja",'Mapa final'!$AA$17="Moderado"),CONCATENATE("R4C",'Mapa final'!$O$17),"")</f>
        <v/>
      </c>
      <c r="AA39" s="66" t="str">
        <f>IF(AND('Mapa final'!$Y$18="Baja",'Mapa final'!$AA$18="Moderado"),CONCATENATE("R4C",'Mapa final'!$O$18),"")</f>
        <v/>
      </c>
      <c r="AB39" s="48" t="str">
        <f>IF(AND('Mapa final'!$Y$16="Baja",'Mapa final'!$AA$16="Mayor"),CONCATENATE("R4C",'Mapa final'!$O$16),"")</f>
        <v/>
      </c>
      <c r="AC39" s="49" t="e">
        <f>IF(AND('Mapa final'!#REF!="Baja",'Mapa final'!#REF!="Mayor"),CONCATENATE("R4C",'Mapa final'!#REF!),"")</f>
        <v>#REF!</v>
      </c>
      <c r="AD39" s="49" t="e">
        <f>IF(AND('Mapa final'!#REF!="Baja",'Mapa final'!#REF!="Mayor"),CONCATENATE("R4C",'Mapa final'!#REF!),"")</f>
        <v>#REF!</v>
      </c>
      <c r="AE39" s="49" t="e">
        <f>IF(AND('Mapa final'!#REF!="Baja",'Mapa final'!#REF!="Mayor"),CONCATENATE("R4C",'Mapa final'!#REF!),"")</f>
        <v>#REF!</v>
      </c>
      <c r="AF39" s="49" t="str">
        <f>IF(AND('Mapa final'!$Y$17="Baja",'Mapa final'!$AA$17="Mayor"),CONCATENATE("R4C",'Mapa final'!$O$17),"")</f>
        <v/>
      </c>
      <c r="AG39" s="50" t="str">
        <f>IF(AND('Mapa final'!$Y$18="Baja",'Mapa final'!$AA$18="Mayor"),CONCATENATE("R4C",'Mapa final'!$O$18),"")</f>
        <v/>
      </c>
      <c r="AH39" s="51" t="str">
        <f>IF(AND('Mapa final'!$Y$16="Baja",'Mapa final'!$AA$16="Catastrófico"),CONCATENATE("R4C",'Mapa final'!$O$16),"")</f>
        <v/>
      </c>
      <c r="AI39" s="52" t="e">
        <f>IF(AND('Mapa final'!#REF!="Baja",'Mapa final'!#REF!="Catastrófico"),CONCATENATE("R4C",'Mapa final'!#REF!),"")</f>
        <v>#REF!</v>
      </c>
      <c r="AJ39" s="52" t="e">
        <f>IF(AND('Mapa final'!#REF!="Baja",'Mapa final'!#REF!="Catastrófico"),CONCATENATE("R4C",'Mapa final'!#REF!),"")</f>
        <v>#REF!</v>
      </c>
      <c r="AK39" s="52" t="e">
        <f>IF(AND('Mapa final'!#REF!="Baja",'Mapa final'!#REF!="Catastrófico"),CONCATENATE("R4C",'Mapa final'!#REF!),"")</f>
        <v>#REF!</v>
      </c>
      <c r="AL39" s="52" t="str">
        <f>IF(AND('Mapa final'!$Y$17="Baja",'Mapa final'!$AA$17="Catastrófico"),CONCATENATE("R4C",'Mapa final'!$O$17),"")</f>
        <v/>
      </c>
      <c r="AM39" s="53" t="str">
        <f>IF(AND('Mapa final'!$Y$18="Baja",'Mapa final'!$AA$18="Catastrófico"),CONCATENATE("R4C",'Mapa final'!$O$18),"")</f>
        <v/>
      </c>
      <c r="AN39" s="80"/>
      <c r="AO39" s="320"/>
      <c r="AP39" s="321"/>
      <c r="AQ39" s="321"/>
      <c r="AR39" s="321"/>
      <c r="AS39" s="321"/>
      <c r="AT39" s="322"/>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row>
    <row r="40" spans="1:80" ht="15" customHeight="1" x14ac:dyDescent="0.45">
      <c r="A40" s="80"/>
      <c r="B40" s="198"/>
      <c r="C40" s="198"/>
      <c r="D40" s="199"/>
      <c r="E40" s="299"/>
      <c r="F40" s="300"/>
      <c r="G40" s="300"/>
      <c r="H40" s="300"/>
      <c r="I40" s="298"/>
      <c r="J40" s="73" t="str">
        <f>IF(AND('Mapa final'!$Y$19="Baja",'Mapa final'!$AA$19="Leve"),CONCATENATE("R5C",'Mapa final'!$O$19),"")</f>
        <v/>
      </c>
      <c r="K40" s="74" t="str">
        <f>IF(AND('Mapa final'!$Y$20="Baja",'Mapa final'!$AA$20="Leve"),CONCATENATE("R5C",'Mapa final'!$O$20),"")</f>
        <v/>
      </c>
      <c r="L40" s="74" t="str">
        <f>IF(AND('Mapa final'!$Y$21="Baja",'Mapa final'!$AA$21="Leve"),CONCATENATE("R5C",'Mapa final'!$O$21),"")</f>
        <v/>
      </c>
      <c r="M40" s="74" t="str">
        <f>IF(AND('Mapa final'!$Y$22="Baja",'Mapa final'!$AA$22="Leve"),CONCATENATE("R5C",'Mapa final'!$O$22),"")</f>
        <v/>
      </c>
      <c r="N40" s="74" t="str">
        <f>IF(AND('Mapa final'!$Y$23="Baja",'Mapa final'!$AA$23="Leve"),CONCATENATE("R5C",'Mapa final'!$O$23),"")</f>
        <v/>
      </c>
      <c r="O40" s="75" t="str">
        <f>IF(AND('Mapa final'!$Y$24="Baja",'Mapa final'!$AA$24="Leve"),CONCATENATE("R5C",'Mapa final'!$O$24),"")</f>
        <v/>
      </c>
      <c r="P40" s="64" t="str">
        <f>IF(AND('Mapa final'!$Y$19="Baja",'Mapa final'!$AA$19="Menor"),CONCATENATE("R5C",'Mapa final'!$O$19),"")</f>
        <v/>
      </c>
      <c r="Q40" s="65" t="str">
        <f>IF(AND('Mapa final'!$Y$20="Baja",'Mapa final'!$AA$20="Menor"),CONCATENATE("R5C",'Mapa final'!$O$20),"")</f>
        <v/>
      </c>
      <c r="R40" s="65" t="str">
        <f>IF(AND('Mapa final'!$Y$21="Baja",'Mapa final'!$AA$21="Menor"),CONCATENATE("R5C",'Mapa final'!$O$21),"")</f>
        <v/>
      </c>
      <c r="S40" s="65" t="str">
        <f>IF(AND('Mapa final'!$Y$22="Baja",'Mapa final'!$AA$22="Menor"),CONCATENATE("R5C",'Mapa final'!$O$22),"")</f>
        <v/>
      </c>
      <c r="T40" s="65" t="str">
        <f>IF(AND('Mapa final'!$Y$23="Baja",'Mapa final'!$AA$23="Menor"),CONCATENATE("R5C",'Mapa final'!$O$23),"")</f>
        <v/>
      </c>
      <c r="U40" s="66" t="str">
        <f>IF(AND('Mapa final'!$Y$24="Baja",'Mapa final'!$AA$24="Menor"),CONCATENATE("R5C",'Mapa final'!$O$24),"")</f>
        <v/>
      </c>
      <c r="V40" s="64" t="str">
        <f>IF(AND('Mapa final'!$Y$19="Baja",'Mapa final'!$AA$19="Moderado"),CONCATENATE("R5C",'Mapa final'!$O$19),"")</f>
        <v/>
      </c>
      <c r="W40" s="65" t="str">
        <f>IF(AND('Mapa final'!$Y$20="Baja",'Mapa final'!$AA$20="Moderado"),CONCATENATE("R5C",'Mapa final'!$O$20),"")</f>
        <v/>
      </c>
      <c r="X40" s="65" t="str">
        <f>IF(AND('Mapa final'!$Y$21="Baja",'Mapa final'!$AA$21="Moderado"),CONCATENATE("R5C",'Mapa final'!$O$21),"")</f>
        <v/>
      </c>
      <c r="Y40" s="65" t="str">
        <f>IF(AND('Mapa final'!$Y$22="Baja",'Mapa final'!$AA$22="Moderado"),CONCATENATE("R5C",'Mapa final'!$O$22),"")</f>
        <v/>
      </c>
      <c r="Z40" s="65" t="str">
        <f>IF(AND('Mapa final'!$Y$23="Baja",'Mapa final'!$AA$23="Moderado"),CONCATENATE("R5C",'Mapa final'!$O$23),"")</f>
        <v/>
      </c>
      <c r="AA40" s="66" t="str">
        <f>IF(AND('Mapa final'!$Y$24="Baja",'Mapa final'!$AA$24="Moderado"),CONCATENATE("R5C",'Mapa final'!$O$24),"")</f>
        <v/>
      </c>
      <c r="AB40" s="48" t="str">
        <f>IF(AND('Mapa final'!$Y$19="Baja",'Mapa final'!$AA$19="Mayor"),CONCATENATE("R5C",'Mapa final'!$O$19),"")</f>
        <v/>
      </c>
      <c r="AC40" s="49" t="str">
        <f>IF(AND('Mapa final'!$Y$20="Baja",'Mapa final'!$AA$20="Mayor"),CONCATENATE("R5C",'Mapa final'!$O$20),"")</f>
        <v/>
      </c>
      <c r="AD40" s="54" t="str">
        <f>IF(AND('Mapa final'!$Y$21="Baja",'Mapa final'!$AA$21="Mayor"),CONCATENATE("R5C",'Mapa final'!$O$21),"")</f>
        <v/>
      </c>
      <c r="AE40" s="54" t="str">
        <f>IF(AND('Mapa final'!$Y$22="Baja",'Mapa final'!$AA$22="Mayor"),CONCATENATE("R5C",'Mapa final'!$O$22),"")</f>
        <v/>
      </c>
      <c r="AF40" s="54" t="str">
        <f>IF(AND('Mapa final'!$Y$23="Baja",'Mapa final'!$AA$23="Mayor"),CONCATENATE("R5C",'Mapa final'!$O$23),"")</f>
        <v/>
      </c>
      <c r="AG40" s="50" t="str">
        <f>IF(AND('Mapa final'!$Y$24="Baja",'Mapa final'!$AA$24="Mayor"),CONCATENATE("R5C",'Mapa final'!$O$24),"")</f>
        <v/>
      </c>
      <c r="AH40" s="51" t="str">
        <f>IF(AND('Mapa final'!$Y$19="Baja",'Mapa final'!$AA$19="Catastrófico"),CONCATENATE("R5C",'Mapa final'!$O$19),"")</f>
        <v/>
      </c>
      <c r="AI40" s="52" t="str">
        <f>IF(AND('Mapa final'!$Y$20="Baja",'Mapa final'!$AA$20="Catastrófico"),CONCATENATE("R5C",'Mapa final'!$O$20),"")</f>
        <v/>
      </c>
      <c r="AJ40" s="52" t="str">
        <f>IF(AND('Mapa final'!$Y$21="Baja",'Mapa final'!$AA$21="Catastrófico"),CONCATENATE("R5C",'Mapa final'!$O$21),"")</f>
        <v/>
      </c>
      <c r="AK40" s="52" t="str">
        <f>IF(AND('Mapa final'!$Y$22="Baja",'Mapa final'!$AA$22="Catastrófico"),CONCATENATE("R5C",'Mapa final'!$O$22),"")</f>
        <v/>
      </c>
      <c r="AL40" s="52" t="str">
        <f>IF(AND('Mapa final'!$Y$23="Baja",'Mapa final'!$AA$23="Catastrófico"),CONCATENATE("R5C",'Mapa final'!$O$23),"")</f>
        <v/>
      </c>
      <c r="AM40" s="53" t="str">
        <f>IF(AND('Mapa final'!$Y$24="Baja",'Mapa final'!$AA$24="Catastrófico"),CONCATENATE("R5C",'Mapa final'!$O$24),"")</f>
        <v/>
      </c>
      <c r="AN40" s="80"/>
      <c r="AO40" s="320"/>
      <c r="AP40" s="321"/>
      <c r="AQ40" s="321"/>
      <c r="AR40" s="321"/>
      <c r="AS40" s="321"/>
      <c r="AT40" s="322"/>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row>
    <row r="41" spans="1:80" ht="15" customHeight="1" x14ac:dyDescent="0.45">
      <c r="A41" s="80"/>
      <c r="B41" s="198"/>
      <c r="C41" s="198"/>
      <c r="D41" s="199"/>
      <c r="E41" s="299"/>
      <c r="F41" s="300"/>
      <c r="G41" s="300"/>
      <c r="H41" s="300"/>
      <c r="I41" s="298"/>
      <c r="J41" s="73" t="str">
        <f>IF(AND('Mapa final'!$Y$25="Baja",'Mapa final'!$AA$25="Leve"),CONCATENATE("R6C",'Mapa final'!$O$25),"")</f>
        <v/>
      </c>
      <c r="K41" s="74" t="str">
        <f>IF(AND('Mapa final'!$Y$26="Baja",'Mapa final'!$AA$26="Leve"),CONCATENATE("R6C",'Mapa final'!$O$26),"")</f>
        <v/>
      </c>
      <c r="L41" s="74" t="str">
        <f>IF(AND('Mapa final'!$Y$27="Baja",'Mapa final'!$AA$27="Leve"),CONCATENATE("R6C",'Mapa final'!$O$27),"")</f>
        <v/>
      </c>
      <c r="M41" s="74" t="str">
        <f>IF(AND('Mapa final'!$Y$28="Baja",'Mapa final'!$AA$28="Leve"),CONCATENATE("R6C",'Mapa final'!$O$28),"")</f>
        <v/>
      </c>
      <c r="N41" s="74" t="str">
        <f>IF(AND('Mapa final'!$Y$29="Baja",'Mapa final'!$AA$29="Leve"),CONCATENATE("R6C",'Mapa final'!$O$29),"")</f>
        <v/>
      </c>
      <c r="O41" s="75" t="str">
        <f>IF(AND('Mapa final'!$Y$30="Baja",'Mapa final'!$AA$30="Leve"),CONCATENATE("R6C",'Mapa final'!$O$30),"")</f>
        <v/>
      </c>
      <c r="P41" s="64" t="str">
        <f>IF(AND('Mapa final'!$Y$25="Baja",'Mapa final'!$AA$25="Menor"),CONCATENATE("R6C",'Mapa final'!$O$25),"")</f>
        <v/>
      </c>
      <c r="Q41" s="65" t="str">
        <f>IF(AND('Mapa final'!$Y$26="Baja",'Mapa final'!$AA$26="Menor"),CONCATENATE("R6C",'Mapa final'!$O$26),"")</f>
        <v/>
      </c>
      <c r="R41" s="65" t="str">
        <f>IF(AND('Mapa final'!$Y$27="Baja",'Mapa final'!$AA$27="Menor"),CONCATENATE("R6C",'Mapa final'!$O$27),"")</f>
        <v/>
      </c>
      <c r="S41" s="65" t="str">
        <f>IF(AND('Mapa final'!$Y$28="Baja",'Mapa final'!$AA$28="Menor"),CONCATENATE("R6C",'Mapa final'!$O$28),"")</f>
        <v/>
      </c>
      <c r="T41" s="65" t="str">
        <f>IF(AND('Mapa final'!$Y$29="Baja",'Mapa final'!$AA$29="Menor"),CONCATENATE("R6C",'Mapa final'!$O$29),"")</f>
        <v/>
      </c>
      <c r="U41" s="66" t="str">
        <f>IF(AND('Mapa final'!$Y$30="Baja",'Mapa final'!$AA$30="Menor"),CONCATENATE("R6C",'Mapa final'!$O$30),"")</f>
        <v/>
      </c>
      <c r="V41" s="64" t="str">
        <f>IF(AND('Mapa final'!$Y$25="Baja",'Mapa final'!$AA$25="Moderado"),CONCATENATE("R6C",'Mapa final'!$O$25),"")</f>
        <v/>
      </c>
      <c r="W41" s="65" t="str">
        <f>IF(AND('Mapa final'!$Y$26="Baja",'Mapa final'!$AA$26="Moderado"),CONCATENATE("R6C",'Mapa final'!$O$26),"")</f>
        <v/>
      </c>
      <c r="X41" s="65" t="str">
        <f>IF(AND('Mapa final'!$Y$27="Baja",'Mapa final'!$AA$27="Moderado"),CONCATENATE("R6C",'Mapa final'!$O$27),"")</f>
        <v/>
      </c>
      <c r="Y41" s="65" t="str">
        <f>IF(AND('Mapa final'!$Y$28="Baja",'Mapa final'!$AA$28="Moderado"),CONCATENATE("R6C",'Mapa final'!$O$28),"")</f>
        <v/>
      </c>
      <c r="Z41" s="65" t="str">
        <f>IF(AND('Mapa final'!$Y$29="Baja",'Mapa final'!$AA$29="Moderado"),CONCATENATE("R6C",'Mapa final'!$O$29),"")</f>
        <v/>
      </c>
      <c r="AA41" s="66" t="str">
        <f>IF(AND('Mapa final'!$Y$30="Baja",'Mapa final'!$AA$30="Moderado"),CONCATENATE("R6C",'Mapa final'!$O$30),"")</f>
        <v/>
      </c>
      <c r="AB41" s="48" t="str">
        <f>IF(AND('Mapa final'!$Y$25="Baja",'Mapa final'!$AA$25="Mayor"),CONCATENATE("R6C",'Mapa final'!$O$25),"")</f>
        <v/>
      </c>
      <c r="AC41" s="49" t="str">
        <f>IF(AND('Mapa final'!$Y$26="Baja",'Mapa final'!$AA$26="Mayor"),CONCATENATE("R6C",'Mapa final'!$O$26),"")</f>
        <v/>
      </c>
      <c r="AD41" s="54" t="str">
        <f>IF(AND('Mapa final'!$Y$27="Baja",'Mapa final'!$AA$27="Mayor"),CONCATENATE("R6C",'Mapa final'!$O$27),"")</f>
        <v/>
      </c>
      <c r="AE41" s="54" t="str">
        <f>IF(AND('Mapa final'!$Y$28="Baja",'Mapa final'!$AA$28="Mayor"),CONCATENATE("R6C",'Mapa final'!$O$28),"")</f>
        <v/>
      </c>
      <c r="AF41" s="54" t="str">
        <f>IF(AND('Mapa final'!$Y$29="Baja",'Mapa final'!$AA$29="Mayor"),CONCATENATE("R6C",'Mapa final'!$O$29),"")</f>
        <v/>
      </c>
      <c r="AG41" s="50" t="str">
        <f>IF(AND('Mapa final'!$Y$30="Baja",'Mapa final'!$AA$30="Mayor"),CONCATENATE("R6C",'Mapa final'!$O$30),"")</f>
        <v/>
      </c>
      <c r="AH41" s="51" t="str">
        <f>IF(AND('Mapa final'!$Y$25="Baja",'Mapa final'!$AA$25="Catastrófico"),CONCATENATE("R6C",'Mapa final'!$O$25),"")</f>
        <v/>
      </c>
      <c r="AI41" s="52" t="str">
        <f>IF(AND('Mapa final'!$Y$26="Baja",'Mapa final'!$AA$26="Catastrófico"),CONCATENATE("R6C",'Mapa final'!$O$26),"")</f>
        <v/>
      </c>
      <c r="AJ41" s="52" t="str">
        <f>IF(AND('Mapa final'!$Y$27="Baja",'Mapa final'!$AA$27="Catastrófico"),CONCATENATE("R6C",'Mapa final'!$O$27),"")</f>
        <v/>
      </c>
      <c r="AK41" s="52" t="str">
        <f>IF(AND('Mapa final'!$Y$28="Baja",'Mapa final'!$AA$28="Catastrófico"),CONCATENATE("R6C",'Mapa final'!$O$28),"")</f>
        <v/>
      </c>
      <c r="AL41" s="52" t="str">
        <f>IF(AND('Mapa final'!$Y$29="Baja",'Mapa final'!$AA$29="Catastrófico"),CONCATENATE("R6C",'Mapa final'!$O$29),"")</f>
        <v/>
      </c>
      <c r="AM41" s="53" t="str">
        <f>IF(AND('Mapa final'!$Y$30="Baja",'Mapa final'!$AA$30="Catastrófico"),CONCATENATE("R6C",'Mapa final'!$O$30),"")</f>
        <v/>
      </c>
      <c r="AN41" s="80"/>
      <c r="AO41" s="320"/>
      <c r="AP41" s="321"/>
      <c r="AQ41" s="321"/>
      <c r="AR41" s="321"/>
      <c r="AS41" s="321"/>
      <c r="AT41" s="322"/>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row>
    <row r="42" spans="1:80" ht="15" customHeight="1" x14ac:dyDescent="0.45">
      <c r="A42" s="80"/>
      <c r="B42" s="198"/>
      <c r="C42" s="198"/>
      <c r="D42" s="199"/>
      <c r="E42" s="299"/>
      <c r="F42" s="300"/>
      <c r="G42" s="300"/>
      <c r="H42" s="300"/>
      <c r="I42" s="298"/>
      <c r="J42" s="73" t="str">
        <f>IF(AND('Mapa final'!$Y$31="Baja",'Mapa final'!$AA$31="Leve"),CONCATENATE("R7C",'Mapa final'!$O$31),"")</f>
        <v/>
      </c>
      <c r="K42" s="74" t="str">
        <f>IF(AND('Mapa final'!$Y$32="Baja",'Mapa final'!$AA$32="Leve"),CONCATENATE("R7C",'Mapa final'!$O$32),"")</f>
        <v/>
      </c>
      <c r="L42" s="74" t="str">
        <f>IF(AND('Mapa final'!$Y$33="Baja",'Mapa final'!$AA$33="Leve"),CONCATENATE("R7C",'Mapa final'!$O$33),"")</f>
        <v/>
      </c>
      <c r="M42" s="74" t="str">
        <f>IF(AND('Mapa final'!$Y$34="Baja",'Mapa final'!$AA$34="Leve"),CONCATENATE("R7C",'Mapa final'!$O$34),"")</f>
        <v/>
      </c>
      <c r="N42" s="74" t="str">
        <f>IF(AND('Mapa final'!$Y$35="Baja",'Mapa final'!$AA$35="Leve"),CONCATENATE("R7C",'Mapa final'!$O$35),"")</f>
        <v/>
      </c>
      <c r="O42" s="75" t="str">
        <f>IF(AND('Mapa final'!$Y$36="Baja",'Mapa final'!$AA$36="Leve"),CONCATENATE("R7C",'Mapa final'!$O$36),"")</f>
        <v/>
      </c>
      <c r="P42" s="64" t="str">
        <f>IF(AND('Mapa final'!$Y$31="Baja",'Mapa final'!$AA$31="Menor"),CONCATENATE("R7C",'Mapa final'!$O$31),"")</f>
        <v/>
      </c>
      <c r="Q42" s="65" t="str">
        <f>IF(AND('Mapa final'!$Y$32="Baja",'Mapa final'!$AA$32="Menor"),CONCATENATE("R7C",'Mapa final'!$O$32),"")</f>
        <v/>
      </c>
      <c r="R42" s="65" t="str">
        <f>IF(AND('Mapa final'!$Y$33="Baja",'Mapa final'!$AA$33="Menor"),CONCATENATE("R7C",'Mapa final'!$O$33),"")</f>
        <v/>
      </c>
      <c r="S42" s="65" t="str">
        <f>IF(AND('Mapa final'!$Y$34="Baja",'Mapa final'!$AA$34="Menor"),CONCATENATE("R7C",'Mapa final'!$O$34),"")</f>
        <v/>
      </c>
      <c r="T42" s="65" t="str">
        <f>IF(AND('Mapa final'!$Y$35="Baja",'Mapa final'!$AA$35="Menor"),CONCATENATE("R7C",'Mapa final'!$O$35),"")</f>
        <v/>
      </c>
      <c r="U42" s="66" t="str">
        <f>IF(AND('Mapa final'!$Y$36="Baja",'Mapa final'!$AA$36="Menor"),CONCATENATE("R7C",'Mapa final'!$O$36),"")</f>
        <v/>
      </c>
      <c r="V42" s="64" t="str">
        <f>IF(AND('Mapa final'!$Y$31="Baja",'Mapa final'!$AA$31="Moderado"),CONCATENATE("R7C",'Mapa final'!$O$31),"")</f>
        <v/>
      </c>
      <c r="W42" s="65" t="str">
        <f>IF(AND('Mapa final'!$Y$32="Baja",'Mapa final'!$AA$32="Moderado"),CONCATENATE("R7C",'Mapa final'!$O$32),"")</f>
        <v/>
      </c>
      <c r="X42" s="65" t="str">
        <f>IF(AND('Mapa final'!$Y$33="Baja",'Mapa final'!$AA$33="Moderado"),CONCATENATE("R7C",'Mapa final'!$O$33),"")</f>
        <v/>
      </c>
      <c r="Y42" s="65" t="str">
        <f>IF(AND('Mapa final'!$Y$34="Baja",'Mapa final'!$AA$34="Moderado"),CONCATENATE("R7C",'Mapa final'!$O$34),"")</f>
        <v/>
      </c>
      <c r="Z42" s="65" t="str">
        <f>IF(AND('Mapa final'!$Y$35="Baja",'Mapa final'!$AA$35="Moderado"),CONCATENATE("R7C",'Mapa final'!$O$35),"")</f>
        <v/>
      </c>
      <c r="AA42" s="66" t="str">
        <f>IF(AND('Mapa final'!$Y$36="Baja",'Mapa final'!$AA$36="Moderado"),CONCATENATE("R7C",'Mapa final'!$O$36),"")</f>
        <v/>
      </c>
      <c r="AB42" s="48" t="str">
        <f>IF(AND('Mapa final'!$Y$31="Baja",'Mapa final'!$AA$31="Mayor"),CONCATENATE("R7C",'Mapa final'!$O$31),"")</f>
        <v/>
      </c>
      <c r="AC42" s="49" t="str">
        <f>IF(AND('Mapa final'!$Y$32="Baja",'Mapa final'!$AA$32="Mayor"),CONCATENATE("R7C",'Mapa final'!$O$32),"")</f>
        <v/>
      </c>
      <c r="AD42" s="54" t="str">
        <f>IF(AND('Mapa final'!$Y$33="Baja",'Mapa final'!$AA$33="Mayor"),CONCATENATE("R7C",'Mapa final'!$O$33),"")</f>
        <v/>
      </c>
      <c r="AE42" s="54" t="str">
        <f>IF(AND('Mapa final'!$Y$34="Baja",'Mapa final'!$AA$34="Mayor"),CONCATENATE("R7C",'Mapa final'!$O$34),"")</f>
        <v/>
      </c>
      <c r="AF42" s="54" t="str">
        <f>IF(AND('Mapa final'!$Y$35="Baja",'Mapa final'!$AA$35="Mayor"),CONCATENATE("R7C",'Mapa final'!$O$35),"")</f>
        <v/>
      </c>
      <c r="AG42" s="50" t="str">
        <f>IF(AND('Mapa final'!$Y$36="Baja",'Mapa final'!$AA$36="Mayor"),CONCATENATE("R7C",'Mapa final'!$O$36),"")</f>
        <v/>
      </c>
      <c r="AH42" s="51" t="str">
        <f>IF(AND('Mapa final'!$Y$31="Baja",'Mapa final'!$AA$31="Catastrófico"),CONCATENATE("R7C",'Mapa final'!$O$31),"")</f>
        <v/>
      </c>
      <c r="AI42" s="52" t="str">
        <f>IF(AND('Mapa final'!$Y$32="Baja",'Mapa final'!$AA$32="Catastrófico"),CONCATENATE("R7C",'Mapa final'!$O$32),"")</f>
        <v/>
      </c>
      <c r="AJ42" s="52" t="str">
        <f>IF(AND('Mapa final'!$Y$33="Baja",'Mapa final'!$AA$33="Catastrófico"),CONCATENATE("R7C",'Mapa final'!$O$33),"")</f>
        <v/>
      </c>
      <c r="AK42" s="52" t="str">
        <f>IF(AND('Mapa final'!$Y$34="Baja",'Mapa final'!$AA$34="Catastrófico"),CONCATENATE("R7C",'Mapa final'!$O$34),"")</f>
        <v/>
      </c>
      <c r="AL42" s="52" t="str">
        <f>IF(AND('Mapa final'!$Y$35="Baja",'Mapa final'!$AA$35="Catastrófico"),CONCATENATE("R7C",'Mapa final'!$O$35),"")</f>
        <v/>
      </c>
      <c r="AM42" s="53" t="str">
        <f>IF(AND('Mapa final'!$Y$36="Baja",'Mapa final'!$AA$36="Catastrófico"),CONCATENATE("R7C",'Mapa final'!$O$36),"")</f>
        <v/>
      </c>
      <c r="AN42" s="80"/>
      <c r="AO42" s="320"/>
      <c r="AP42" s="321"/>
      <c r="AQ42" s="321"/>
      <c r="AR42" s="321"/>
      <c r="AS42" s="321"/>
      <c r="AT42" s="322"/>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row>
    <row r="43" spans="1:80" ht="15" customHeight="1" x14ac:dyDescent="0.45">
      <c r="A43" s="80"/>
      <c r="B43" s="198"/>
      <c r="C43" s="198"/>
      <c r="D43" s="199"/>
      <c r="E43" s="299"/>
      <c r="F43" s="300"/>
      <c r="G43" s="300"/>
      <c r="H43" s="300"/>
      <c r="I43" s="298"/>
      <c r="J43" s="73" t="str">
        <f>IF(AND('Mapa final'!$Y$37="Baja",'Mapa final'!$AA$37="Leve"),CONCATENATE("R8C",'Mapa final'!$O$37),"")</f>
        <v/>
      </c>
      <c r="K43" s="74" t="str">
        <f>IF(AND('Mapa final'!$Y$38="Baja",'Mapa final'!$AA$38="Leve"),CONCATENATE("R8C",'Mapa final'!$O$38),"")</f>
        <v/>
      </c>
      <c r="L43" s="74" t="str">
        <f>IF(AND('Mapa final'!$Y$39="Baja",'Mapa final'!$AA$39="Leve"),CONCATENATE("R8C",'Mapa final'!$O$39),"")</f>
        <v/>
      </c>
      <c r="M43" s="74" t="str">
        <f>IF(AND('Mapa final'!$Y$40="Baja",'Mapa final'!$AA$40="Leve"),CONCATENATE("R8C",'Mapa final'!$O$40),"")</f>
        <v/>
      </c>
      <c r="N43" s="74" t="str">
        <f>IF(AND('Mapa final'!$Y$41="Baja",'Mapa final'!$AA$41="Leve"),CONCATENATE("R8C",'Mapa final'!$O$41),"")</f>
        <v/>
      </c>
      <c r="O43" s="75" t="str">
        <f>IF(AND('Mapa final'!$Y$42="Baja",'Mapa final'!$AA$42="Leve"),CONCATENATE("R8C",'Mapa final'!$O$42),"")</f>
        <v/>
      </c>
      <c r="P43" s="64" t="str">
        <f>IF(AND('Mapa final'!$Y$37="Baja",'Mapa final'!$AA$37="Menor"),CONCATENATE("R8C",'Mapa final'!$O$37),"")</f>
        <v/>
      </c>
      <c r="Q43" s="65" t="str">
        <f>IF(AND('Mapa final'!$Y$38="Baja",'Mapa final'!$AA$38="Menor"),CONCATENATE("R8C",'Mapa final'!$O$38),"")</f>
        <v/>
      </c>
      <c r="R43" s="65" t="str">
        <f>IF(AND('Mapa final'!$Y$39="Baja",'Mapa final'!$AA$39="Menor"),CONCATENATE("R8C",'Mapa final'!$O$39),"")</f>
        <v/>
      </c>
      <c r="S43" s="65" t="str">
        <f>IF(AND('Mapa final'!$Y$40="Baja",'Mapa final'!$AA$40="Menor"),CONCATENATE("R8C",'Mapa final'!$O$40),"")</f>
        <v/>
      </c>
      <c r="T43" s="65" t="str">
        <f>IF(AND('Mapa final'!$Y$41="Baja",'Mapa final'!$AA$41="Menor"),CONCATENATE("R8C",'Mapa final'!$O$41),"")</f>
        <v/>
      </c>
      <c r="U43" s="66" t="str">
        <f>IF(AND('Mapa final'!$Y$42="Baja",'Mapa final'!$AA$42="Menor"),CONCATENATE("R8C",'Mapa final'!$O$42),"")</f>
        <v/>
      </c>
      <c r="V43" s="64" t="str">
        <f>IF(AND('Mapa final'!$Y$37="Baja",'Mapa final'!$AA$37="Moderado"),CONCATENATE("R8C",'Mapa final'!$O$37),"")</f>
        <v/>
      </c>
      <c r="W43" s="65" t="str">
        <f>IF(AND('Mapa final'!$Y$38="Baja",'Mapa final'!$AA$38="Moderado"),CONCATENATE("R8C",'Mapa final'!$O$38),"")</f>
        <v/>
      </c>
      <c r="X43" s="65" t="str">
        <f>IF(AND('Mapa final'!$Y$39="Baja",'Mapa final'!$AA$39="Moderado"),CONCATENATE("R8C",'Mapa final'!$O$39),"")</f>
        <v/>
      </c>
      <c r="Y43" s="65" t="str">
        <f>IF(AND('Mapa final'!$Y$40="Baja",'Mapa final'!$AA$40="Moderado"),CONCATENATE("R8C",'Mapa final'!$O$40),"")</f>
        <v/>
      </c>
      <c r="Z43" s="65" t="str">
        <f>IF(AND('Mapa final'!$Y$41="Baja",'Mapa final'!$AA$41="Moderado"),CONCATENATE("R8C",'Mapa final'!$O$41),"")</f>
        <v/>
      </c>
      <c r="AA43" s="66" t="str">
        <f>IF(AND('Mapa final'!$Y$42="Baja",'Mapa final'!$AA$42="Moderado"),CONCATENATE("R8C",'Mapa final'!$O$42),"")</f>
        <v/>
      </c>
      <c r="AB43" s="48" t="str">
        <f>IF(AND('Mapa final'!$Y$37="Baja",'Mapa final'!$AA$37="Mayor"),CONCATENATE("R8C",'Mapa final'!$O$37),"")</f>
        <v/>
      </c>
      <c r="AC43" s="49" t="str">
        <f>IF(AND('Mapa final'!$Y$38="Baja",'Mapa final'!$AA$38="Mayor"),CONCATENATE("R8C",'Mapa final'!$O$38),"")</f>
        <v/>
      </c>
      <c r="AD43" s="54" t="str">
        <f>IF(AND('Mapa final'!$Y$39="Baja",'Mapa final'!$AA$39="Mayor"),CONCATENATE("R8C",'Mapa final'!$O$39),"")</f>
        <v/>
      </c>
      <c r="AE43" s="54" t="str">
        <f>IF(AND('Mapa final'!$Y$40="Baja",'Mapa final'!$AA$40="Mayor"),CONCATENATE("R8C",'Mapa final'!$O$40),"")</f>
        <v/>
      </c>
      <c r="AF43" s="54" t="str">
        <f>IF(AND('Mapa final'!$Y$41="Baja",'Mapa final'!$AA$41="Mayor"),CONCATENATE("R8C",'Mapa final'!$O$41),"")</f>
        <v/>
      </c>
      <c r="AG43" s="50" t="str">
        <f>IF(AND('Mapa final'!$Y$42="Baja",'Mapa final'!$AA$42="Mayor"),CONCATENATE("R8C",'Mapa final'!$O$42),"")</f>
        <v/>
      </c>
      <c r="AH43" s="51" t="str">
        <f>IF(AND('Mapa final'!$Y$37="Baja",'Mapa final'!$AA$37="Catastrófico"),CONCATENATE("R8C",'Mapa final'!$O$37),"")</f>
        <v/>
      </c>
      <c r="AI43" s="52" t="str">
        <f>IF(AND('Mapa final'!$Y$38="Baja",'Mapa final'!$AA$38="Catastrófico"),CONCATENATE("R8C",'Mapa final'!$O$38),"")</f>
        <v/>
      </c>
      <c r="AJ43" s="52" t="str">
        <f>IF(AND('Mapa final'!$Y$39="Baja",'Mapa final'!$AA$39="Catastrófico"),CONCATENATE("R8C",'Mapa final'!$O$39),"")</f>
        <v/>
      </c>
      <c r="AK43" s="52" t="str">
        <f>IF(AND('Mapa final'!$Y$40="Baja",'Mapa final'!$AA$40="Catastrófico"),CONCATENATE("R8C",'Mapa final'!$O$40),"")</f>
        <v/>
      </c>
      <c r="AL43" s="52" t="str">
        <f>IF(AND('Mapa final'!$Y$41="Baja",'Mapa final'!$AA$41="Catastrófico"),CONCATENATE("R8C",'Mapa final'!$O$41),"")</f>
        <v/>
      </c>
      <c r="AM43" s="53" t="str">
        <f>IF(AND('Mapa final'!$Y$42="Baja",'Mapa final'!$AA$42="Catastrófico"),CONCATENATE("R8C",'Mapa final'!$O$42),"")</f>
        <v/>
      </c>
      <c r="AN43" s="80"/>
      <c r="AO43" s="320"/>
      <c r="AP43" s="321"/>
      <c r="AQ43" s="321"/>
      <c r="AR43" s="321"/>
      <c r="AS43" s="321"/>
      <c r="AT43" s="322"/>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row>
    <row r="44" spans="1:80" ht="15" customHeight="1" x14ac:dyDescent="0.45">
      <c r="A44" s="80"/>
      <c r="B44" s="198"/>
      <c r="C44" s="198"/>
      <c r="D44" s="199"/>
      <c r="E44" s="299"/>
      <c r="F44" s="300"/>
      <c r="G44" s="300"/>
      <c r="H44" s="300"/>
      <c r="I44" s="298"/>
      <c r="J44" s="73" t="str">
        <f>IF(AND('Mapa final'!$Y$43="Baja",'Mapa final'!$AA$43="Leve"),CONCATENATE("R9C",'Mapa final'!$O$43),"")</f>
        <v/>
      </c>
      <c r="K44" s="74" t="str">
        <f>IF(AND('Mapa final'!$Y$44="Baja",'Mapa final'!$AA$44="Leve"),CONCATENATE("R9C",'Mapa final'!$O$44),"")</f>
        <v/>
      </c>
      <c r="L44" s="74" t="str">
        <f>IF(AND('Mapa final'!$Y$45="Baja",'Mapa final'!$AA$45="Leve"),CONCATENATE("R9C",'Mapa final'!$O$45),"")</f>
        <v/>
      </c>
      <c r="M44" s="74" t="str">
        <f>IF(AND('Mapa final'!$Y$46="Baja",'Mapa final'!$AA$46="Leve"),CONCATENATE("R9C",'Mapa final'!$O$46),"")</f>
        <v/>
      </c>
      <c r="N44" s="74" t="str">
        <f>IF(AND('Mapa final'!$Y$47="Baja",'Mapa final'!$AA$47="Leve"),CONCATENATE("R9C",'Mapa final'!$O$47),"")</f>
        <v/>
      </c>
      <c r="O44" s="75" t="str">
        <f>IF(AND('Mapa final'!$Y$48="Baja",'Mapa final'!$AA$48="Leve"),CONCATENATE("R9C",'Mapa final'!$O$48),"")</f>
        <v/>
      </c>
      <c r="P44" s="64" t="str">
        <f>IF(AND('Mapa final'!$Y$43="Baja",'Mapa final'!$AA$43="Menor"),CONCATENATE("R9C",'Mapa final'!$O$43),"")</f>
        <v/>
      </c>
      <c r="Q44" s="65" t="str">
        <f>IF(AND('Mapa final'!$Y$44="Baja",'Mapa final'!$AA$44="Menor"),CONCATENATE("R9C",'Mapa final'!$O$44),"")</f>
        <v/>
      </c>
      <c r="R44" s="65" t="str">
        <f>IF(AND('Mapa final'!$Y$45="Baja",'Mapa final'!$AA$45="Menor"),CONCATENATE("R9C",'Mapa final'!$O$45),"")</f>
        <v/>
      </c>
      <c r="S44" s="65" t="str">
        <f>IF(AND('Mapa final'!$Y$46="Baja",'Mapa final'!$AA$46="Menor"),CONCATENATE("R9C",'Mapa final'!$O$46),"")</f>
        <v/>
      </c>
      <c r="T44" s="65" t="str">
        <f>IF(AND('Mapa final'!$Y$47="Baja",'Mapa final'!$AA$47="Menor"),CONCATENATE("R9C",'Mapa final'!$O$47),"")</f>
        <v/>
      </c>
      <c r="U44" s="66" t="str">
        <f>IF(AND('Mapa final'!$Y$48="Baja",'Mapa final'!$AA$48="Menor"),CONCATENATE("R9C",'Mapa final'!$O$48),"")</f>
        <v/>
      </c>
      <c r="V44" s="64" t="str">
        <f>IF(AND('Mapa final'!$Y$43="Baja",'Mapa final'!$AA$43="Moderado"),CONCATENATE("R9C",'Mapa final'!$O$43),"")</f>
        <v/>
      </c>
      <c r="W44" s="65" t="str">
        <f>IF(AND('Mapa final'!$Y$44="Baja",'Mapa final'!$AA$44="Moderado"),CONCATENATE("R9C",'Mapa final'!$O$44),"")</f>
        <v/>
      </c>
      <c r="X44" s="65" t="str">
        <f>IF(AND('Mapa final'!$Y$45="Baja",'Mapa final'!$AA$45="Moderado"),CONCATENATE("R9C",'Mapa final'!$O$45),"")</f>
        <v/>
      </c>
      <c r="Y44" s="65" t="str">
        <f>IF(AND('Mapa final'!$Y$46="Baja",'Mapa final'!$AA$46="Moderado"),CONCATENATE("R9C",'Mapa final'!$O$46),"")</f>
        <v/>
      </c>
      <c r="Z44" s="65" t="str">
        <f>IF(AND('Mapa final'!$Y$47="Baja",'Mapa final'!$AA$47="Moderado"),CONCATENATE("R9C",'Mapa final'!$O$47),"")</f>
        <v/>
      </c>
      <c r="AA44" s="66" t="str">
        <f>IF(AND('Mapa final'!$Y$48="Baja",'Mapa final'!$AA$48="Moderado"),CONCATENATE("R9C",'Mapa final'!$O$48),"")</f>
        <v/>
      </c>
      <c r="AB44" s="48" t="str">
        <f>IF(AND('Mapa final'!$Y$43="Baja",'Mapa final'!$AA$43="Mayor"),CONCATENATE("R9C",'Mapa final'!$O$43),"")</f>
        <v/>
      </c>
      <c r="AC44" s="49" t="str">
        <f>IF(AND('Mapa final'!$Y$44="Baja",'Mapa final'!$AA$44="Mayor"),CONCATENATE("R9C",'Mapa final'!$O$44),"")</f>
        <v/>
      </c>
      <c r="AD44" s="54" t="str">
        <f>IF(AND('Mapa final'!$Y$45="Baja",'Mapa final'!$AA$45="Mayor"),CONCATENATE("R9C",'Mapa final'!$O$45),"")</f>
        <v/>
      </c>
      <c r="AE44" s="54" t="str">
        <f>IF(AND('Mapa final'!$Y$46="Baja",'Mapa final'!$AA$46="Mayor"),CONCATENATE("R9C",'Mapa final'!$O$46),"")</f>
        <v/>
      </c>
      <c r="AF44" s="54" t="str">
        <f>IF(AND('Mapa final'!$Y$47="Baja",'Mapa final'!$AA$47="Mayor"),CONCATENATE("R9C",'Mapa final'!$O$47),"")</f>
        <v/>
      </c>
      <c r="AG44" s="50" t="str">
        <f>IF(AND('Mapa final'!$Y$48="Baja",'Mapa final'!$AA$48="Mayor"),CONCATENATE("R9C",'Mapa final'!$O$48),"")</f>
        <v/>
      </c>
      <c r="AH44" s="51" t="str">
        <f>IF(AND('Mapa final'!$Y$43="Baja",'Mapa final'!$AA$43="Catastrófico"),CONCATENATE("R9C",'Mapa final'!$O$43),"")</f>
        <v/>
      </c>
      <c r="AI44" s="52" t="str">
        <f>IF(AND('Mapa final'!$Y$44="Baja",'Mapa final'!$AA$44="Catastrófico"),CONCATENATE("R9C",'Mapa final'!$O$44),"")</f>
        <v/>
      </c>
      <c r="AJ44" s="52" t="str">
        <f>IF(AND('Mapa final'!$Y$45="Baja",'Mapa final'!$AA$45="Catastrófico"),CONCATENATE("R9C",'Mapa final'!$O$45),"")</f>
        <v/>
      </c>
      <c r="AK44" s="52" t="str">
        <f>IF(AND('Mapa final'!$Y$46="Baja",'Mapa final'!$AA$46="Catastrófico"),CONCATENATE("R9C",'Mapa final'!$O$46),"")</f>
        <v/>
      </c>
      <c r="AL44" s="52" t="str">
        <f>IF(AND('Mapa final'!$Y$47="Baja",'Mapa final'!$AA$47="Catastrófico"),CONCATENATE("R9C",'Mapa final'!$O$47),"")</f>
        <v/>
      </c>
      <c r="AM44" s="53" t="str">
        <f>IF(AND('Mapa final'!$Y$48="Baja",'Mapa final'!$AA$48="Catastrófico"),CONCATENATE("R9C",'Mapa final'!$O$48),"")</f>
        <v/>
      </c>
      <c r="AN44" s="80"/>
      <c r="AO44" s="320"/>
      <c r="AP44" s="321"/>
      <c r="AQ44" s="321"/>
      <c r="AR44" s="321"/>
      <c r="AS44" s="321"/>
      <c r="AT44" s="322"/>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row>
    <row r="45" spans="1:80" ht="15.75" customHeight="1" thickBot="1" x14ac:dyDescent="0.5">
      <c r="A45" s="80"/>
      <c r="B45" s="198"/>
      <c r="C45" s="198"/>
      <c r="D45" s="199"/>
      <c r="E45" s="301"/>
      <c r="F45" s="302"/>
      <c r="G45" s="302"/>
      <c r="H45" s="302"/>
      <c r="I45" s="302"/>
      <c r="J45" s="76" t="str">
        <f>IF(AND('Mapa final'!$Y$49="Baja",'Mapa final'!$AA$49="Leve"),CONCATENATE("R10C",'Mapa final'!$O$49),"")</f>
        <v/>
      </c>
      <c r="K45" s="77" t="str">
        <f>IF(AND('Mapa final'!$Y$50="Baja",'Mapa final'!$AA$50="Leve"),CONCATENATE("R10C",'Mapa final'!$O$50),"")</f>
        <v/>
      </c>
      <c r="L45" s="77" t="str">
        <f>IF(AND('Mapa final'!$Y$51="Baja",'Mapa final'!$AA$51="Leve"),CONCATENATE("R10C",'Mapa final'!$O$51),"")</f>
        <v/>
      </c>
      <c r="M45" s="77" t="str">
        <f>IF(AND('Mapa final'!$Y$52="Baja",'Mapa final'!$AA$52="Leve"),CONCATENATE("R10C",'Mapa final'!$O$52),"")</f>
        <v/>
      </c>
      <c r="N45" s="77" t="str">
        <f>IF(AND('Mapa final'!$Y$53="Baja",'Mapa final'!$AA$53="Leve"),CONCATENATE("R10C",'Mapa final'!$O$53),"")</f>
        <v/>
      </c>
      <c r="O45" s="78" t="str">
        <f>IF(AND('Mapa final'!$Y$54="Baja",'Mapa final'!$AA$54="Leve"),CONCATENATE("R10C",'Mapa final'!$O$54),"")</f>
        <v/>
      </c>
      <c r="P45" s="64" t="str">
        <f>IF(AND('Mapa final'!$Y$49="Baja",'Mapa final'!$AA$49="Menor"),CONCATENATE("R10C",'Mapa final'!$O$49),"")</f>
        <v/>
      </c>
      <c r="Q45" s="65" t="str">
        <f>IF(AND('Mapa final'!$Y$50="Baja",'Mapa final'!$AA$50="Menor"),CONCATENATE("R10C",'Mapa final'!$O$50),"")</f>
        <v/>
      </c>
      <c r="R45" s="65" t="str">
        <f>IF(AND('Mapa final'!$Y$51="Baja",'Mapa final'!$AA$51="Menor"),CONCATENATE("R10C",'Mapa final'!$O$51),"")</f>
        <v/>
      </c>
      <c r="S45" s="65" t="str">
        <f>IF(AND('Mapa final'!$Y$52="Baja",'Mapa final'!$AA$52="Menor"),CONCATENATE("R10C",'Mapa final'!$O$52),"")</f>
        <v/>
      </c>
      <c r="T45" s="65" t="str">
        <f>IF(AND('Mapa final'!$Y$53="Baja",'Mapa final'!$AA$53="Menor"),CONCATENATE("R10C",'Mapa final'!$O$53),"")</f>
        <v/>
      </c>
      <c r="U45" s="66" t="str">
        <f>IF(AND('Mapa final'!$Y$54="Baja",'Mapa final'!$AA$54="Menor"),CONCATENATE("R10C",'Mapa final'!$O$54),"")</f>
        <v/>
      </c>
      <c r="V45" s="67" t="str">
        <f>IF(AND('Mapa final'!$Y$49="Baja",'Mapa final'!$AA$49="Moderado"),CONCATENATE("R10C",'Mapa final'!$O$49),"")</f>
        <v/>
      </c>
      <c r="W45" s="68" t="str">
        <f>IF(AND('Mapa final'!$Y$50="Baja",'Mapa final'!$AA$50="Moderado"),CONCATENATE("R10C",'Mapa final'!$O$50),"")</f>
        <v/>
      </c>
      <c r="X45" s="68" t="str">
        <f>IF(AND('Mapa final'!$Y$51="Baja",'Mapa final'!$AA$51="Moderado"),CONCATENATE("R10C",'Mapa final'!$O$51),"")</f>
        <v/>
      </c>
      <c r="Y45" s="68" t="str">
        <f>IF(AND('Mapa final'!$Y$52="Baja",'Mapa final'!$AA$52="Moderado"),CONCATENATE("R10C",'Mapa final'!$O$52),"")</f>
        <v/>
      </c>
      <c r="Z45" s="68" t="str">
        <f>IF(AND('Mapa final'!$Y$53="Baja",'Mapa final'!$AA$53="Moderado"),CONCATENATE("R10C",'Mapa final'!$O$53),"")</f>
        <v/>
      </c>
      <c r="AA45" s="69" t="str">
        <f>IF(AND('Mapa final'!$Y$54="Baja",'Mapa final'!$AA$54="Moderado"),CONCATENATE("R10C",'Mapa final'!$O$54),"")</f>
        <v/>
      </c>
      <c r="AB45" s="55" t="str">
        <f>IF(AND('Mapa final'!$Y$49="Baja",'Mapa final'!$AA$49="Mayor"),CONCATENATE("R10C",'Mapa final'!$O$49),"")</f>
        <v/>
      </c>
      <c r="AC45" s="56" t="str">
        <f>IF(AND('Mapa final'!$Y$50="Baja",'Mapa final'!$AA$50="Mayor"),CONCATENATE("R10C",'Mapa final'!$O$50),"")</f>
        <v/>
      </c>
      <c r="AD45" s="56" t="str">
        <f>IF(AND('Mapa final'!$Y$51="Baja",'Mapa final'!$AA$51="Mayor"),CONCATENATE("R10C",'Mapa final'!$O$51),"")</f>
        <v/>
      </c>
      <c r="AE45" s="56" t="str">
        <f>IF(AND('Mapa final'!$Y$52="Baja",'Mapa final'!$AA$52="Mayor"),CONCATENATE("R10C",'Mapa final'!$O$52),"")</f>
        <v/>
      </c>
      <c r="AF45" s="56" t="str">
        <f>IF(AND('Mapa final'!$Y$53="Baja",'Mapa final'!$AA$53="Mayor"),CONCATENATE("R10C",'Mapa final'!$O$53),"")</f>
        <v/>
      </c>
      <c r="AG45" s="57" t="str">
        <f>IF(AND('Mapa final'!$Y$54="Baja",'Mapa final'!$AA$54="Mayor"),CONCATENATE("R10C",'Mapa final'!$O$54),"")</f>
        <v/>
      </c>
      <c r="AH45" s="58" t="str">
        <f>IF(AND('Mapa final'!$Y$49="Baja",'Mapa final'!$AA$49="Catastrófico"),CONCATENATE("R10C",'Mapa final'!$O$49),"")</f>
        <v/>
      </c>
      <c r="AI45" s="59" t="str">
        <f>IF(AND('Mapa final'!$Y$50="Baja",'Mapa final'!$AA$50="Catastrófico"),CONCATENATE("R10C",'Mapa final'!$O$50),"")</f>
        <v/>
      </c>
      <c r="AJ45" s="59" t="str">
        <f>IF(AND('Mapa final'!$Y$51="Baja",'Mapa final'!$AA$51="Catastrófico"),CONCATENATE("R10C",'Mapa final'!$O$51),"")</f>
        <v/>
      </c>
      <c r="AK45" s="59" t="str">
        <f>IF(AND('Mapa final'!$Y$52="Baja",'Mapa final'!$AA$52="Catastrófico"),CONCATENATE("R10C",'Mapa final'!$O$52),"")</f>
        <v/>
      </c>
      <c r="AL45" s="59" t="str">
        <f>IF(AND('Mapa final'!$Y$53="Baja",'Mapa final'!$AA$53="Catastrófico"),CONCATENATE("R10C",'Mapa final'!$O$53),"")</f>
        <v/>
      </c>
      <c r="AM45" s="60" t="str">
        <f>IF(AND('Mapa final'!$Y$54="Baja",'Mapa final'!$AA$54="Catastrófico"),CONCATENATE("R10C",'Mapa final'!$O$54),"")</f>
        <v/>
      </c>
      <c r="AN45" s="80"/>
      <c r="AO45" s="323"/>
      <c r="AP45" s="324"/>
      <c r="AQ45" s="324"/>
      <c r="AR45" s="324"/>
      <c r="AS45" s="324"/>
      <c r="AT45" s="325"/>
    </row>
    <row r="46" spans="1:80" ht="46.5" customHeight="1" x14ac:dyDescent="0.6">
      <c r="A46" s="80"/>
      <c r="B46" s="198"/>
      <c r="C46" s="198"/>
      <c r="D46" s="199"/>
      <c r="E46" s="295" t="s">
        <v>113</v>
      </c>
      <c r="F46" s="296"/>
      <c r="G46" s="296"/>
      <c r="H46" s="296"/>
      <c r="I46" s="314"/>
      <c r="J46" s="70" t="str">
        <f>IF(AND('Mapa final'!$Y$10="Muy Baja",'Mapa final'!$AA$10="Leve"),CONCATENATE("R1C",'Mapa final'!$O$10),"")</f>
        <v/>
      </c>
      <c r="K46" s="71" t="str">
        <f>IF(AND('Mapa final'!$Y$11="Muy Baja",'Mapa final'!$AA$11="Leve"),CONCATENATE("R1C",'Mapa final'!$O$11),"")</f>
        <v/>
      </c>
      <c r="L46" s="71" t="e">
        <f>IF(AND('Mapa final'!#REF!="Muy Baja",'Mapa final'!#REF!="Leve"),CONCATENATE("R1C",'Mapa final'!#REF!),"")</f>
        <v>#REF!</v>
      </c>
      <c r="M46" s="71" t="e">
        <f>IF(AND('Mapa final'!#REF!="Muy Baja",'Mapa final'!#REF!="Leve"),CONCATENATE("R1C",'Mapa final'!#REF!),"")</f>
        <v>#REF!</v>
      </c>
      <c r="N46" s="71" t="e">
        <f>IF(AND('Mapa final'!#REF!="Muy Baja",'Mapa final'!#REF!="Leve"),CONCATENATE("R1C",'Mapa final'!#REF!),"")</f>
        <v>#REF!</v>
      </c>
      <c r="O46" s="72" t="e">
        <f>IF(AND('Mapa final'!#REF!="Muy Baja",'Mapa final'!#REF!="Leve"),CONCATENATE("R1C",'Mapa final'!#REF!),"")</f>
        <v>#REF!</v>
      </c>
      <c r="P46" s="70" t="str">
        <f>IF(AND('Mapa final'!$Y$10="Muy Baja",'Mapa final'!$AA$10="Menor"),CONCATENATE("R1C",'Mapa final'!$O$10),"")</f>
        <v/>
      </c>
      <c r="Q46" s="71" t="str">
        <f>IF(AND('Mapa final'!$Y$11="Muy Baja",'Mapa final'!$AA$11="Menor"),CONCATENATE("R1C",'Mapa final'!$O$11),"")</f>
        <v/>
      </c>
      <c r="R46" s="71" t="e">
        <f>IF(AND('Mapa final'!#REF!="Muy Baja",'Mapa final'!#REF!="Menor"),CONCATENATE("R1C",'Mapa final'!#REF!),"")</f>
        <v>#REF!</v>
      </c>
      <c r="S46" s="71" t="e">
        <f>IF(AND('Mapa final'!#REF!="Muy Baja",'Mapa final'!#REF!="Menor"),CONCATENATE("R1C",'Mapa final'!#REF!),"")</f>
        <v>#REF!</v>
      </c>
      <c r="T46" s="71" t="e">
        <f>IF(AND('Mapa final'!#REF!="Muy Baja",'Mapa final'!#REF!="Menor"),CONCATENATE("R1C",'Mapa final'!#REF!),"")</f>
        <v>#REF!</v>
      </c>
      <c r="U46" s="72" t="e">
        <f>IF(AND('Mapa final'!#REF!="Muy Baja",'Mapa final'!#REF!="Menor"),CONCATENATE("R1C",'Mapa final'!#REF!),"")</f>
        <v>#REF!</v>
      </c>
      <c r="V46" s="61" t="str">
        <f>IF(AND('Mapa final'!$Y$10="Muy Baja",'Mapa final'!$AA$10="Moderado"),CONCATENATE("R1C",'Mapa final'!$O$10),"")</f>
        <v/>
      </c>
      <c r="W46" s="79" t="str">
        <f>IF(AND('Mapa final'!$Y$11="Muy Baja",'Mapa final'!$AA$11="Moderado"),CONCATENATE("R1C",'Mapa final'!$O$11),"")</f>
        <v/>
      </c>
      <c r="X46" s="62" t="e">
        <f>IF(AND('Mapa final'!#REF!="Muy Baja",'Mapa final'!#REF!="Moderado"),CONCATENATE("R1C",'Mapa final'!#REF!),"")</f>
        <v>#REF!</v>
      </c>
      <c r="Y46" s="62" t="e">
        <f>IF(AND('Mapa final'!#REF!="Muy Baja",'Mapa final'!#REF!="Moderado"),CONCATENATE("R1C",'Mapa final'!#REF!),"")</f>
        <v>#REF!</v>
      </c>
      <c r="Z46" s="62" t="e">
        <f>IF(AND('Mapa final'!#REF!="Muy Baja",'Mapa final'!#REF!="Moderado"),CONCATENATE("R1C",'Mapa final'!#REF!),"")</f>
        <v>#REF!</v>
      </c>
      <c r="AA46" s="63" t="e">
        <f>IF(AND('Mapa final'!#REF!="Muy Baja",'Mapa final'!#REF!="Moderado"),CONCATENATE("R1C",'Mapa final'!#REF!),"")</f>
        <v>#REF!</v>
      </c>
      <c r="AB46" s="42" t="str">
        <f>IF(AND('Mapa final'!$Y$10="Muy Baja",'Mapa final'!$AA$10="Mayor"),CONCATENATE("R1C",'Mapa final'!$O$10),"")</f>
        <v/>
      </c>
      <c r="AC46" s="43" t="str">
        <f>IF(AND('Mapa final'!$Y$11="Muy Baja",'Mapa final'!$AA$11="Mayor"),CONCATENATE("R1C",'Mapa final'!$O$11),"")</f>
        <v/>
      </c>
      <c r="AD46" s="43" t="e">
        <f>IF(AND('Mapa final'!#REF!="Muy Baja",'Mapa final'!#REF!="Mayor"),CONCATENATE("R1C",'Mapa final'!#REF!),"")</f>
        <v>#REF!</v>
      </c>
      <c r="AE46" s="43" t="e">
        <f>IF(AND('Mapa final'!#REF!="Muy Baja",'Mapa final'!#REF!="Mayor"),CONCATENATE("R1C",'Mapa final'!#REF!),"")</f>
        <v>#REF!</v>
      </c>
      <c r="AF46" s="43" t="e">
        <f>IF(AND('Mapa final'!#REF!="Muy Baja",'Mapa final'!#REF!="Mayor"),CONCATENATE("R1C",'Mapa final'!#REF!),"")</f>
        <v>#REF!</v>
      </c>
      <c r="AG46" s="44" t="e">
        <f>IF(AND('Mapa final'!#REF!="Muy Baja",'Mapa final'!#REF!="Mayor"),CONCATENATE("R1C",'Mapa final'!#REF!),"")</f>
        <v>#REF!</v>
      </c>
      <c r="AH46" s="45" t="str">
        <f>IF(AND('Mapa final'!$Y$10="Muy Baja",'Mapa final'!$AA$10="Catastrófico"),CONCATENATE("R1C",'Mapa final'!$O$10),"")</f>
        <v/>
      </c>
      <c r="AI46" s="46" t="str">
        <f>IF(AND('Mapa final'!$Y$11="Muy Baja",'Mapa final'!$AA$11="Catastrófico"),CONCATENATE("R1C",'Mapa final'!$O$11),"")</f>
        <v/>
      </c>
      <c r="AJ46" s="46" t="e">
        <f>IF(AND('Mapa final'!#REF!="Muy Baja",'Mapa final'!#REF!="Catastrófico"),CONCATENATE("R1C",'Mapa final'!#REF!),"")</f>
        <v>#REF!</v>
      </c>
      <c r="AK46" s="46" t="e">
        <f>IF(AND('Mapa final'!#REF!="Muy Baja",'Mapa final'!#REF!="Catastrófico"),CONCATENATE("R1C",'Mapa final'!#REF!),"")</f>
        <v>#REF!</v>
      </c>
      <c r="AL46" s="46" t="e">
        <f>IF(AND('Mapa final'!#REF!="Muy Baja",'Mapa final'!#REF!="Catastrófico"),CONCATENATE("R1C",'Mapa final'!#REF!),"")</f>
        <v>#REF!</v>
      </c>
      <c r="AM46" s="47" t="e">
        <f>IF(AND('Mapa final'!#REF!="Muy Baja",'Mapa final'!#REF!="Catastrófico"),CONCATENATE("R1C",'Mapa final'!#REF!),"")</f>
        <v>#REF!</v>
      </c>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ht="46.5" customHeight="1" x14ac:dyDescent="0.45">
      <c r="A47" s="80"/>
      <c r="B47" s="198"/>
      <c r="C47" s="198"/>
      <c r="D47" s="199"/>
      <c r="E47" s="297"/>
      <c r="F47" s="298"/>
      <c r="G47" s="298"/>
      <c r="H47" s="298"/>
      <c r="I47" s="315"/>
      <c r="J47" s="73" t="str">
        <f>IF(AND('Mapa final'!$Y$12="Muy Baja",'Mapa final'!$AA$12="Leve"),CONCATENATE("R2C",'Mapa final'!$O$12),"")</f>
        <v/>
      </c>
      <c r="K47" s="74" t="e">
        <f>IF(AND('Mapa final'!#REF!="Muy Baja",'Mapa final'!#REF!="Leve"),CONCATENATE("R2C",'Mapa final'!#REF!),"")</f>
        <v>#REF!</v>
      </c>
      <c r="L47" s="74" t="e">
        <f>IF(AND('Mapa final'!#REF!="Muy Baja",'Mapa final'!#REF!="Leve"),CONCATENATE("R2C",'Mapa final'!#REF!),"")</f>
        <v>#REF!</v>
      </c>
      <c r="M47" s="74" t="str">
        <f>IF(AND('Mapa final'!$Y$13="Muy Baja",'Mapa final'!$AA$13="Leve"),CONCATENATE("R2C",'Mapa final'!$O$13),"")</f>
        <v/>
      </c>
      <c r="N47" s="74" t="str">
        <f>IF(AND('Mapa final'!$Y$14="Muy Baja",'Mapa final'!$AA$14="Leve"),CONCATENATE("R2C",'Mapa final'!$O$14),"")</f>
        <v/>
      </c>
      <c r="O47" s="75" t="e">
        <f>IF(AND('Mapa final'!#REF!="Muy Baja",'Mapa final'!#REF!="Leve"),CONCATENATE("R2C",'Mapa final'!#REF!),"")</f>
        <v>#REF!</v>
      </c>
      <c r="P47" s="73" t="str">
        <f>IF(AND('Mapa final'!$Y$12="Muy Baja",'Mapa final'!$AA$12="Menor"),CONCATENATE("R2C",'Mapa final'!$O$12),"")</f>
        <v/>
      </c>
      <c r="Q47" s="74" t="e">
        <f>IF(AND('Mapa final'!#REF!="Muy Baja",'Mapa final'!#REF!="Menor"),CONCATENATE("R2C",'Mapa final'!#REF!),"")</f>
        <v>#REF!</v>
      </c>
      <c r="R47" s="74" t="e">
        <f>IF(AND('Mapa final'!#REF!="Muy Baja",'Mapa final'!#REF!="Menor"),CONCATENATE("R2C",'Mapa final'!#REF!),"")</f>
        <v>#REF!</v>
      </c>
      <c r="S47" s="74" t="str">
        <f>IF(AND('Mapa final'!$Y$13="Muy Baja",'Mapa final'!$AA$13="Menor"),CONCATENATE("R2C",'Mapa final'!$O$13),"")</f>
        <v/>
      </c>
      <c r="T47" s="74" t="str">
        <f>IF(AND('Mapa final'!$Y$14="Muy Baja",'Mapa final'!$AA$14="Menor"),CONCATENATE("R2C",'Mapa final'!$O$14),"")</f>
        <v/>
      </c>
      <c r="U47" s="75" t="e">
        <f>IF(AND('Mapa final'!#REF!="Muy Baja",'Mapa final'!#REF!="Menor"),CONCATENATE("R2C",'Mapa final'!#REF!),"")</f>
        <v>#REF!</v>
      </c>
      <c r="V47" s="64" t="str">
        <f>IF(AND('Mapa final'!$Y$12="Muy Baja",'Mapa final'!$AA$12="Moderado"),CONCATENATE("R2C",'Mapa final'!$O$12),"")</f>
        <v/>
      </c>
      <c r="W47" s="65" t="e">
        <f>IF(AND('Mapa final'!#REF!="Muy Baja",'Mapa final'!#REF!="Moderado"),CONCATENATE("R2C",'Mapa final'!#REF!),"")</f>
        <v>#REF!</v>
      </c>
      <c r="X47" s="65" t="e">
        <f>IF(AND('Mapa final'!#REF!="Muy Baja",'Mapa final'!#REF!="Moderado"),CONCATENATE("R2C",'Mapa final'!#REF!),"")</f>
        <v>#REF!</v>
      </c>
      <c r="Y47" s="65" t="str">
        <f>IF(AND('Mapa final'!$Y$13="Muy Baja",'Mapa final'!$AA$13="Moderado"),CONCATENATE("R2C",'Mapa final'!$O$13),"")</f>
        <v/>
      </c>
      <c r="Z47" s="65" t="str">
        <f>IF(AND('Mapa final'!$Y$14="Muy Baja",'Mapa final'!$AA$14="Moderado"),CONCATENATE("R2C",'Mapa final'!$O$14),"")</f>
        <v/>
      </c>
      <c r="AA47" s="66" t="e">
        <f>IF(AND('Mapa final'!#REF!="Muy Baja",'Mapa final'!#REF!="Moderado"),CONCATENATE("R2C",'Mapa final'!#REF!),"")</f>
        <v>#REF!</v>
      </c>
      <c r="AB47" s="48" t="str">
        <f>IF(AND('Mapa final'!$Y$12="Muy Baja",'Mapa final'!$AA$12="Mayor"),CONCATENATE("R2C",'Mapa final'!$O$12),"")</f>
        <v/>
      </c>
      <c r="AC47" s="49" t="e">
        <f>IF(AND('Mapa final'!#REF!="Muy Baja",'Mapa final'!#REF!="Mayor"),CONCATENATE("R2C",'Mapa final'!#REF!),"")</f>
        <v>#REF!</v>
      </c>
      <c r="AD47" s="49" t="e">
        <f>IF(AND('Mapa final'!#REF!="Muy Baja",'Mapa final'!#REF!="Mayor"),CONCATENATE("R2C",'Mapa final'!#REF!),"")</f>
        <v>#REF!</v>
      </c>
      <c r="AE47" s="49" t="str">
        <f>IF(AND('Mapa final'!$Y$13="Muy Baja",'Mapa final'!$AA$13="Mayor"),CONCATENATE("R2C",'Mapa final'!$O$13),"")</f>
        <v/>
      </c>
      <c r="AF47" s="49" t="str">
        <f>IF(AND('Mapa final'!$Y$14="Muy Baja",'Mapa final'!$AA$14="Mayor"),CONCATENATE("R2C",'Mapa final'!$O$14),"")</f>
        <v/>
      </c>
      <c r="AG47" s="50" t="e">
        <f>IF(AND('Mapa final'!#REF!="Muy Baja",'Mapa final'!#REF!="Mayor"),CONCATENATE("R2C",'Mapa final'!#REF!),"")</f>
        <v>#REF!</v>
      </c>
      <c r="AH47" s="51" t="str">
        <f>IF(AND('Mapa final'!$Y$12="Muy Baja",'Mapa final'!$AA$12="Catastrófico"),CONCATENATE("R2C",'Mapa final'!$O$12),"")</f>
        <v/>
      </c>
      <c r="AI47" s="52" t="e">
        <f>IF(AND('Mapa final'!#REF!="Muy Baja",'Mapa final'!#REF!="Catastrófico"),CONCATENATE("R2C",'Mapa final'!#REF!),"")</f>
        <v>#REF!</v>
      </c>
      <c r="AJ47" s="52" t="e">
        <f>IF(AND('Mapa final'!#REF!="Muy Baja",'Mapa final'!#REF!="Catastrófico"),CONCATENATE("R2C",'Mapa final'!#REF!),"")</f>
        <v>#REF!</v>
      </c>
      <c r="AK47" s="52" t="str">
        <f>IF(AND('Mapa final'!$Y$13="Muy Baja",'Mapa final'!$AA$13="Catastrófico"),CONCATENATE("R2C",'Mapa final'!$O$13),"")</f>
        <v/>
      </c>
      <c r="AL47" s="52" t="str">
        <f>IF(AND('Mapa final'!$Y$14="Muy Baja",'Mapa final'!$AA$14="Catastrófico"),CONCATENATE("R2C",'Mapa final'!$O$14),"")</f>
        <v/>
      </c>
      <c r="AM47" s="53" t="e">
        <f>IF(AND('Mapa final'!#REF!="Muy Baja",'Mapa final'!#REF!="Catastrófico"),CONCATENATE("R2C",'Mapa final'!#REF!),"")</f>
        <v>#REF!</v>
      </c>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ht="15" customHeight="1" x14ac:dyDescent="0.45">
      <c r="A48" s="80"/>
      <c r="B48" s="198"/>
      <c r="C48" s="198"/>
      <c r="D48" s="199"/>
      <c r="E48" s="297"/>
      <c r="F48" s="298"/>
      <c r="G48" s="298"/>
      <c r="H48" s="298"/>
      <c r="I48" s="315"/>
      <c r="J48" s="73" t="str">
        <f>IF(AND('Mapa final'!$Y$15="Muy Baja",'Mapa final'!$AA$15="Leve"),CONCATENATE("R3C",'Mapa final'!$O$15),"")</f>
        <v/>
      </c>
      <c r="K48" s="74" t="e">
        <f>IF(AND('Mapa final'!#REF!="Muy Baja",'Mapa final'!#REF!="Leve"),CONCATENATE("R3C",'Mapa final'!#REF!),"")</f>
        <v>#REF!</v>
      </c>
      <c r="L48" s="74" t="e">
        <f>IF(AND('Mapa final'!#REF!="Muy Baja",'Mapa final'!#REF!="Leve"),CONCATENATE("R3C",'Mapa final'!#REF!),"")</f>
        <v>#REF!</v>
      </c>
      <c r="M48" s="74" t="e">
        <f>IF(AND('Mapa final'!#REF!="Muy Baja",'Mapa final'!#REF!="Leve"),CONCATENATE("R3C",'Mapa final'!#REF!),"")</f>
        <v>#REF!</v>
      </c>
      <c r="N48" s="74" t="e">
        <f>IF(AND('Mapa final'!#REF!="Muy Baja",'Mapa final'!#REF!="Leve"),CONCATENATE("R3C",'Mapa final'!#REF!),"")</f>
        <v>#REF!</v>
      </c>
      <c r="O48" s="75" t="e">
        <f>IF(AND('Mapa final'!#REF!="Muy Baja",'Mapa final'!#REF!="Leve"),CONCATENATE("R3C",'Mapa final'!#REF!),"")</f>
        <v>#REF!</v>
      </c>
      <c r="P48" s="73" t="str">
        <f>IF(AND('Mapa final'!$Y$15="Muy Baja",'Mapa final'!$AA$15="Menor"),CONCATENATE("R3C",'Mapa final'!$O$15),"")</f>
        <v/>
      </c>
      <c r="Q48" s="74" t="e">
        <f>IF(AND('Mapa final'!#REF!="Muy Baja",'Mapa final'!#REF!="Menor"),CONCATENATE("R3C",'Mapa final'!#REF!),"")</f>
        <v>#REF!</v>
      </c>
      <c r="R48" s="74" t="e">
        <f>IF(AND('Mapa final'!#REF!="Muy Baja",'Mapa final'!#REF!="Menor"),CONCATENATE("R3C",'Mapa final'!#REF!),"")</f>
        <v>#REF!</v>
      </c>
      <c r="S48" s="74" t="e">
        <f>IF(AND('Mapa final'!#REF!="Muy Baja",'Mapa final'!#REF!="Menor"),CONCATENATE("R3C",'Mapa final'!#REF!),"")</f>
        <v>#REF!</v>
      </c>
      <c r="T48" s="74" t="e">
        <f>IF(AND('Mapa final'!#REF!="Muy Baja",'Mapa final'!#REF!="Menor"),CONCATENATE("R3C",'Mapa final'!#REF!),"")</f>
        <v>#REF!</v>
      </c>
      <c r="U48" s="75" t="e">
        <f>IF(AND('Mapa final'!#REF!="Muy Baja",'Mapa final'!#REF!="Menor"),CONCATENATE("R3C",'Mapa final'!#REF!),"")</f>
        <v>#REF!</v>
      </c>
      <c r="V48" s="64" t="str">
        <f>IF(AND('Mapa final'!$Y$15="Muy Baja",'Mapa final'!$AA$15="Moderado"),CONCATENATE("R3C",'Mapa final'!$O$15),"")</f>
        <v/>
      </c>
      <c r="W48" s="65" t="e">
        <f>IF(AND('Mapa final'!#REF!="Muy Baja",'Mapa final'!#REF!="Moderado"),CONCATENATE("R3C",'Mapa final'!#REF!),"")</f>
        <v>#REF!</v>
      </c>
      <c r="X48" s="65" t="e">
        <f>IF(AND('Mapa final'!#REF!="Muy Baja",'Mapa final'!#REF!="Moderado"),CONCATENATE("R3C",'Mapa final'!#REF!),"")</f>
        <v>#REF!</v>
      </c>
      <c r="Y48" s="65" t="e">
        <f>IF(AND('Mapa final'!#REF!="Muy Baja",'Mapa final'!#REF!="Moderado"),CONCATENATE("R3C",'Mapa final'!#REF!),"")</f>
        <v>#REF!</v>
      </c>
      <c r="Z48" s="65" t="e">
        <f>IF(AND('Mapa final'!#REF!="Muy Baja",'Mapa final'!#REF!="Moderado"),CONCATENATE("R3C",'Mapa final'!#REF!),"")</f>
        <v>#REF!</v>
      </c>
      <c r="AA48" s="66" t="e">
        <f>IF(AND('Mapa final'!#REF!="Muy Baja",'Mapa final'!#REF!="Moderado"),CONCATENATE("R3C",'Mapa final'!#REF!),"")</f>
        <v>#REF!</v>
      </c>
      <c r="AB48" s="48" t="str">
        <f>IF(AND('Mapa final'!$Y$15="Muy Baja",'Mapa final'!$AA$15="Mayor"),CONCATENATE("R3C",'Mapa final'!$O$15),"")</f>
        <v/>
      </c>
      <c r="AC48" s="49" t="e">
        <f>IF(AND('Mapa final'!#REF!="Muy Baja",'Mapa final'!#REF!="Mayor"),CONCATENATE("R3C",'Mapa final'!#REF!),"")</f>
        <v>#REF!</v>
      </c>
      <c r="AD48" s="49" t="e">
        <f>IF(AND('Mapa final'!#REF!="Muy Baja",'Mapa final'!#REF!="Mayor"),CONCATENATE("R3C",'Mapa final'!#REF!),"")</f>
        <v>#REF!</v>
      </c>
      <c r="AE48" s="49" t="e">
        <f>IF(AND('Mapa final'!#REF!="Muy Baja",'Mapa final'!#REF!="Mayor"),CONCATENATE("R3C",'Mapa final'!#REF!),"")</f>
        <v>#REF!</v>
      </c>
      <c r="AF48" s="49" t="e">
        <f>IF(AND('Mapa final'!#REF!="Muy Baja",'Mapa final'!#REF!="Mayor"),CONCATENATE("R3C",'Mapa final'!#REF!),"")</f>
        <v>#REF!</v>
      </c>
      <c r="AG48" s="50" t="e">
        <f>IF(AND('Mapa final'!#REF!="Muy Baja",'Mapa final'!#REF!="Mayor"),CONCATENATE("R3C",'Mapa final'!#REF!),"")</f>
        <v>#REF!</v>
      </c>
      <c r="AH48" s="51" t="str">
        <f>IF(AND('Mapa final'!$Y$15="Muy Baja",'Mapa final'!$AA$15="Catastrófico"),CONCATENATE("R3C",'Mapa final'!$O$15),"")</f>
        <v/>
      </c>
      <c r="AI48" s="52" t="e">
        <f>IF(AND('Mapa final'!#REF!="Muy Baja",'Mapa final'!#REF!="Catastrófico"),CONCATENATE("R3C",'Mapa final'!#REF!),"")</f>
        <v>#REF!</v>
      </c>
      <c r="AJ48" s="52" t="e">
        <f>IF(AND('Mapa final'!#REF!="Muy Baja",'Mapa final'!#REF!="Catastrófico"),CONCATENATE("R3C",'Mapa final'!#REF!),"")</f>
        <v>#REF!</v>
      </c>
      <c r="AK48" s="52" t="e">
        <f>IF(AND('Mapa final'!#REF!="Muy Baja",'Mapa final'!#REF!="Catastrófico"),CONCATENATE("R3C",'Mapa final'!#REF!),"")</f>
        <v>#REF!</v>
      </c>
      <c r="AL48" s="52" t="e">
        <f>IF(AND('Mapa final'!#REF!="Muy Baja",'Mapa final'!#REF!="Catastrófico"),CONCATENATE("R3C",'Mapa final'!#REF!),"")</f>
        <v>#REF!</v>
      </c>
      <c r="AM48" s="53" t="e">
        <f>IF(AND('Mapa final'!#REF!="Muy Baja",'Mapa final'!#REF!="Catastrófico"),CONCATENATE("R3C",'Mapa final'!#REF!),"")</f>
        <v>#REF!</v>
      </c>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ht="15" customHeight="1" x14ac:dyDescent="0.45">
      <c r="A49" s="80"/>
      <c r="B49" s="198"/>
      <c r="C49" s="198"/>
      <c r="D49" s="199"/>
      <c r="E49" s="299"/>
      <c r="F49" s="300"/>
      <c r="G49" s="300"/>
      <c r="H49" s="300"/>
      <c r="I49" s="315"/>
      <c r="J49" s="73" t="str">
        <f>IF(AND('Mapa final'!$Y$16="Muy Baja",'Mapa final'!$AA$16="Leve"),CONCATENATE("R4C",'Mapa final'!$O$16),"")</f>
        <v/>
      </c>
      <c r="K49" s="74" t="e">
        <f>IF(AND('Mapa final'!#REF!="Muy Baja",'Mapa final'!#REF!="Leve"),CONCATENATE("R4C",'Mapa final'!#REF!),"")</f>
        <v>#REF!</v>
      </c>
      <c r="L49" s="74" t="e">
        <f>IF(AND('Mapa final'!#REF!="Muy Baja",'Mapa final'!#REF!="Leve"),CONCATENATE("R4C",'Mapa final'!#REF!),"")</f>
        <v>#REF!</v>
      </c>
      <c r="M49" s="74" t="e">
        <f>IF(AND('Mapa final'!#REF!="Muy Baja",'Mapa final'!#REF!="Leve"),CONCATENATE("R4C",'Mapa final'!#REF!),"")</f>
        <v>#REF!</v>
      </c>
      <c r="N49" s="74" t="str">
        <f>IF(AND('Mapa final'!$Y$17="Muy Baja",'Mapa final'!$AA$17="Leve"),CONCATENATE("R4C",'Mapa final'!$O$17),"")</f>
        <v/>
      </c>
      <c r="O49" s="75" t="str">
        <f>IF(AND('Mapa final'!$Y$18="Muy Baja",'Mapa final'!$AA$18="Leve"),CONCATENATE("R4C",'Mapa final'!$O$18),"")</f>
        <v/>
      </c>
      <c r="P49" s="73" t="str">
        <f>IF(AND('Mapa final'!$Y$16="Muy Baja",'Mapa final'!$AA$16="Menor"),CONCATENATE("R4C",'Mapa final'!$O$16),"")</f>
        <v/>
      </c>
      <c r="Q49" s="74" t="e">
        <f>IF(AND('Mapa final'!#REF!="Muy Baja",'Mapa final'!#REF!="Menor"),CONCATENATE("R4C",'Mapa final'!#REF!),"")</f>
        <v>#REF!</v>
      </c>
      <c r="R49" s="74" t="e">
        <f>IF(AND('Mapa final'!#REF!="Muy Baja",'Mapa final'!#REF!="Menor"),CONCATENATE("R4C",'Mapa final'!#REF!),"")</f>
        <v>#REF!</v>
      </c>
      <c r="S49" s="74" t="e">
        <f>IF(AND('Mapa final'!#REF!="Muy Baja",'Mapa final'!#REF!="Menor"),CONCATENATE("R4C",'Mapa final'!#REF!),"")</f>
        <v>#REF!</v>
      </c>
      <c r="T49" s="74" t="str">
        <f>IF(AND('Mapa final'!$Y$17="Muy Baja",'Mapa final'!$AA$17="Menor"),CONCATENATE("R4C",'Mapa final'!$O$17),"")</f>
        <v/>
      </c>
      <c r="U49" s="75" t="str">
        <f>IF(AND('Mapa final'!$Y$18="Muy Baja",'Mapa final'!$AA$18="Menor"),CONCATENATE("R4C",'Mapa final'!$O$18),"")</f>
        <v/>
      </c>
      <c r="V49" s="64" t="str">
        <f>IF(AND('Mapa final'!$Y$16="Muy Baja",'Mapa final'!$AA$16="Moderado"),CONCATENATE("R4C",'Mapa final'!$O$16),"")</f>
        <v/>
      </c>
      <c r="W49" s="65" t="e">
        <f>IF(AND('Mapa final'!#REF!="Muy Baja",'Mapa final'!#REF!="Moderado"),CONCATENATE("R4C",'Mapa final'!#REF!),"")</f>
        <v>#REF!</v>
      </c>
      <c r="X49" s="65" t="e">
        <f>IF(AND('Mapa final'!#REF!="Muy Baja",'Mapa final'!#REF!="Moderado"),CONCATENATE("R4C",'Mapa final'!#REF!),"")</f>
        <v>#REF!</v>
      </c>
      <c r="Y49" s="65" t="e">
        <f>IF(AND('Mapa final'!#REF!="Muy Baja",'Mapa final'!#REF!="Moderado"),CONCATENATE("R4C",'Mapa final'!#REF!),"")</f>
        <v>#REF!</v>
      </c>
      <c r="Z49" s="65" t="str">
        <f>IF(AND('Mapa final'!$Y$17="Muy Baja",'Mapa final'!$AA$17="Moderado"),CONCATENATE("R4C",'Mapa final'!$O$17),"")</f>
        <v/>
      </c>
      <c r="AA49" s="66" t="str">
        <f>IF(AND('Mapa final'!$Y$18="Muy Baja",'Mapa final'!$AA$18="Moderado"),CONCATENATE("R4C",'Mapa final'!$O$18),"")</f>
        <v/>
      </c>
      <c r="AB49" s="48" t="str">
        <f>IF(AND('Mapa final'!$Y$16="Muy Baja",'Mapa final'!$AA$16="Mayor"),CONCATENATE("R4C",'Mapa final'!$O$16),"")</f>
        <v/>
      </c>
      <c r="AC49" s="49" t="e">
        <f>IF(AND('Mapa final'!#REF!="Muy Baja",'Mapa final'!#REF!="Mayor"),CONCATENATE("R4C",'Mapa final'!#REF!),"")</f>
        <v>#REF!</v>
      </c>
      <c r="AD49" s="49" t="e">
        <f>IF(AND('Mapa final'!#REF!="Muy Baja",'Mapa final'!#REF!="Mayor"),CONCATENATE("R4C",'Mapa final'!#REF!),"")</f>
        <v>#REF!</v>
      </c>
      <c r="AE49" s="49" t="e">
        <f>IF(AND('Mapa final'!#REF!="Muy Baja",'Mapa final'!#REF!="Mayor"),CONCATENATE("R4C",'Mapa final'!#REF!),"")</f>
        <v>#REF!</v>
      </c>
      <c r="AF49" s="49" t="str">
        <f>IF(AND('Mapa final'!$Y$17="Muy Baja",'Mapa final'!$AA$17="Mayor"),CONCATENATE("R4C",'Mapa final'!$O$17),"")</f>
        <v/>
      </c>
      <c r="AG49" s="50" t="str">
        <f>IF(AND('Mapa final'!$Y$18="Muy Baja",'Mapa final'!$AA$18="Mayor"),CONCATENATE("R4C",'Mapa final'!$O$18),"")</f>
        <v/>
      </c>
      <c r="AH49" s="51" t="str">
        <f>IF(AND('Mapa final'!$Y$16="Muy Baja",'Mapa final'!$AA$16="Catastrófico"),CONCATENATE("R4C",'Mapa final'!$O$16),"")</f>
        <v/>
      </c>
      <c r="AI49" s="52" t="e">
        <f>IF(AND('Mapa final'!#REF!="Muy Baja",'Mapa final'!#REF!="Catastrófico"),CONCATENATE("R4C",'Mapa final'!#REF!),"")</f>
        <v>#REF!</v>
      </c>
      <c r="AJ49" s="52" t="e">
        <f>IF(AND('Mapa final'!#REF!="Muy Baja",'Mapa final'!#REF!="Catastrófico"),CONCATENATE("R4C",'Mapa final'!#REF!),"")</f>
        <v>#REF!</v>
      </c>
      <c r="AK49" s="52" t="e">
        <f>IF(AND('Mapa final'!#REF!="Muy Baja",'Mapa final'!#REF!="Catastrófico"),CONCATENATE("R4C",'Mapa final'!#REF!),"")</f>
        <v>#REF!</v>
      </c>
      <c r="AL49" s="52" t="str">
        <f>IF(AND('Mapa final'!$Y$17="Muy Baja",'Mapa final'!$AA$17="Catastrófico"),CONCATENATE("R4C",'Mapa final'!$O$17),"")</f>
        <v/>
      </c>
      <c r="AM49" s="53" t="str">
        <f>IF(AND('Mapa final'!$Y$18="Muy Baja",'Mapa final'!$AA$18="Catastrófico"),CONCATENATE("R4C",'Mapa final'!$O$18),"")</f>
        <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ht="15" customHeight="1" x14ac:dyDescent="0.45">
      <c r="A50" s="80"/>
      <c r="B50" s="198"/>
      <c r="C50" s="198"/>
      <c r="D50" s="199"/>
      <c r="E50" s="299"/>
      <c r="F50" s="300"/>
      <c r="G50" s="300"/>
      <c r="H50" s="300"/>
      <c r="I50" s="315"/>
      <c r="J50" s="73" t="str">
        <f>IF(AND('Mapa final'!$Y$19="Muy Baja",'Mapa final'!$AA$19="Leve"),CONCATENATE("R5C",'Mapa final'!$O$19),"")</f>
        <v/>
      </c>
      <c r="K50" s="74" t="str">
        <f>IF(AND('Mapa final'!$Y$20="Muy Baja",'Mapa final'!$AA$20="Leve"),CONCATENATE("R5C",'Mapa final'!$O$20),"")</f>
        <v/>
      </c>
      <c r="L50" s="74" t="str">
        <f>IF(AND('Mapa final'!$Y$21="Muy Baja",'Mapa final'!$AA$21="Leve"),CONCATENATE("R5C",'Mapa final'!$O$21),"")</f>
        <v/>
      </c>
      <c r="M50" s="74" t="str">
        <f>IF(AND('Mapa final'!$Y$22="Muy Baja",'Mapa final'!$AA$22="Leve"),CONCATENATE("R5C",'Mapa final'!$O$22),"")</f>
        <v/>
      </c>
      <c r="N50" s="74" t="str">
        <f>IF(AND('Mapa final'!$Y$23="Muy Baja",'Mapa final'!$AA$23="Leve"),CONCATENATE("R5C",'Mapa final'!$O$23),"")</f>
        <v/>
      </c>
      <c r="O50" s="75" t="str">
        <f>IF(AND('Mapa final'!$Y$24="Muy Baja",'Mapa final'!$AA$24="Leve"),CONCATENATE("R5C",'Mapa final'!$O$24),"")</f>
        <v/>
      </c>
      <c r="P50" s="73" t="str">
        <f>IF(AND('Mapa final'!$Y$19="Muy Baja",'Mapa final'!$AA$19="Menor"),CONCATENATE("R5C",'Mapa final'!$O$19),"")</f>
        <v/>
      </c>
      <c r="Q50" s="74" t="str">
        <f>IF(AND('Mapa final'!$Y$20="Muy Baja",'Mapa final'!$AA$20="Menor"),CONCATENATE("R5C",'Mapa final'!$O$20),"")</f>
        <v/>
      </c>
      <c r="R50" s="74" t="str">
        <f>IF(AND('Mapa final'!$Y$21="Muy Baja",'Mapa final'!$AA$21="Menor"),CONCATENATE("R5C",'Mapa final'!$O$21),"")</f>
        <v/>
      </c>
      <c r="S50" s="74" t="str">
        <f>IF(AND('Mapa final'!$Y$22="Muy Baja",'Mapa final'!$AA$22="Menor"),CONCATENATE("R5C",'Mapa final'!$O$22),"")</f>
        <v/>
      </c>
      <c r="T50" s="74" t="str">
        <f>IF(AND('Mapa final'!$Y$23="Muy Baja",'Mapa final'!$AA$23="Menor"),CONCATENATE("R5C",'Mapa final'!$O$23),"")</f>
        <v/>
      </c>
      <c r="U50" s="75" t="str">
        <f>IF(AND('Mapa final'!$Y$24="Muy Baja",'Mapa final'!$AA$24="Menor"),CONCATENATE("R5C",'Mapa final'!$O$24),"")</f>
        <v/>
      </c>
      <c r="V50" s="64" t="str">
        <f>IF(AND('Mapa final'!$Y$19="Muy Baja",'Mapa final'!$AA$19="Moderado"),CONCATENATE("R5C",'Mapa final'!$O$19),"")</f>
        <v/>
      </c>
      <c r="W50" s="65" t="str">
        <f>IF(AND('Mapa final'!$Y$20="Muy Baja",'Mapa final'!$AA$20="Moderado"),CONCATENATE("R5C",'Mapa final'!$O$20),"")</f>
        <v/>
      </c>
      <c r="X50" s="65" t="str">
        <f>IF(AND('Mapa final'!$Y$21="Muy Baja",'Mapa final'!$AA$21="Moderado"),CONCATENATE("R5C",'Mapa final'!$O$21),"")</f>
        <v/>
      </c>
      <c r="Y50" s="65" t="str">
        <f>IF(AND('Mapa final'!$Y$22="Muy Baja",'Mapa final'!$AA$22="Moderado"),CONCATENATE("R5C",'Mapa final'!$O$22),"")</f>
        <v/>
      </c>
      <c r="Z50" s="65" t="str">
        <f>IF(AND('Mapa final'!$Y$23="Muy Baja",'Mapa final'!$AA$23="Moderado"),CONCATENATE("R5C",'Mapa final'!$O$23),"")</f>
        <v/>
      </c>
      <c r="AA50" s="66" t="str">
        <f>IF(AND('Mapa final'!$Y$24="Muy Baja",'Mapa final'!$AA$24="Moderado"),CONCATENATE("R5C",'Mapa final'!$O$24),"")</f>
        <v/>
      </c>
      <c r="AB50" s="48" t="str">
        <f>IF(AND('Mapa final'!$Y$19="Muy Baja",'Mapa final'!$AA$19="Mayor"),CONCATENATE("R5C",'Mapa final'!$O$19),"")</f>
        <v/>
      </c>
      <c r="AC50" s="49" t="str">
        <f>IF(AND('Mapa final'!$Y$20="Muy Baja",'Mapa final'!$AA$20="Mayor"),CONCATENATE("R5C",'Mapa final'!$O$20),"")</f>
        <v/>
      </c>
      <c r="AD50" s="54" t="str">
        <f>IF(AND('Mapa final'!$Y$21="Muy Baja",'Mapa final'!$AA$21="Mayor"),CONCATENATE("R5C",'Mapa final'!$O$21),"")</f>
        <v/>
      </c>
      <c r="AE50" s="54" t="str">
        <f>IF(AND('Mapa final'!$Y$22="Muy Baja",'Mapa final'!$AA$22="Mayor"),CONCATENATE("R5C",'Mapa final'!$O$22),"")</f>
        <v/>
      </c>
      <c r="AF50" s="54" t="str">
        <f>IF(AND('Mapa final'!$Y$23="Muy Baja",'Mapa final'!$AA$23="Mayor"),CONCATENATE("R5C",'Mapa final'!$O$23),"")</f>
        <v/>
      </c>
      <c r="AG50" s="50" t="str">
        <f>IF(AND('Mapa final'!$Y$24="Muy Baja",'Mapa final'!$AA$24="Mayor"),CONCATENATE("R5C",'Mapa final'!$O$24),"")</f>
        <v/>
      </c>
      <c r="AH50" s="51" t="str">
        <f>IF(AND('Mapa final'!$Y$19="Muy Baja",'Mapa final'!$AA$19="Catastrófico"),CONCATENATE("R5C",'Mapa final'!$O$19),"")</f>
        <v/>
      </c>
      <c r="AI50" s="52" t="str">
        <f>IF(AND('Mapa final'!$Y$20="Muy Baja",'Mapa final'!$AA$20="Catastrófico"),CONCATENATE("R5C",'Mapa final'!$O$20),"")</f>
        <v/>
      </c>
      <c r="AJ50" s="52" t="str">
        <f>IF(AND('Mapa final'!$Y$21="Muy Baja",'Mapa final'!$AA$21="Catastrófico"),CONCATENATE("R5C",'Mapa final'!$O$21),"")</f>
        <v/>
      </c>
      <c r="AK50" s="52" t="str">
        <f>IF(AND('Mapa final'!$Y$22="Muy Baja",'Mapa final'!$AA$22="Catastrófico"),CONCATENATE("R5C",'Mapa final'!$O$22),"")</f>
        <v/>
      </c>
      <c r="AL50" s="52" t="str">
        <f>IF(AND('Mapa final'!$Y$23="Muy Baja",'Mapa final'!$AA$23="Catastrófico"),CONCATENATE("R5C",'Mapa final'!$O$23),"")</f>
        <v/>
      </c>
      <c r="AM50" s="53" t="str">
        <f>IF(AND('Mapa final'!$Y$24="Muy Baja",'Mapa final'!$AA$24="Catastrófico"),CONCATENATE("R5C",'Mapa final'!$O$24),"")</f>
        <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customHeight="1" x14ac:dyDescent="0.45">
      <c r="A51" s="80"/>
      <c r="B51" s="198"/>
      <c r="C51" s="198"/>
      <c r="D51" s="199"/>
      <c r="E51" s="299"/>
      <c r="F51" s="300"/>
      <c r="G51" s="300"/>
      <c r="H51" s="300"/>
      <c r="I51" s="315"/>
      <c r="J51" s="73" t="str">
        <f>IF(AND('Mapa final'!$Y$25="Muy Baja",'Mapa final'!$AA$25="Leve"),CONCATENATE("R6C",'Mapa final'!$O$25),"")</f>
        <v/>
      </c>
      <c r="K51" s="74" t="str">
        <f>IF(AND('Mapa final'!$Y$26="Muy Baja",'Mapa final'!$AA$26="Leve"),CONCATENATE("R6C",'Mapa final'!$O$26),"")</f>
        <v/>
      </c>
      <c r="L51" s="74" t="str">
        <f>IF(AND('Mapa final'!$Y$27="Muy Baja",'Mapa final'!$AA$27="Leve"),CONCATENATE("R6C",'Mapa final'!$O$27),"")</f>
        <v/>
      </c>
      <c r="M51" s="74" t="str">
        <f>IF(AND('Mapa final'!$Y$28="Muy Baja",'Mapa final'!$AA$28="Leve"),CONCATENATE("R6C",'Mapa final'!$O$28),"")</f>
        <v/>
      </c>
      <c r="N51" s="74" t="str">
        <f>IF(AND('Mapa final'!$Y$29="Muy Baja",'Mapa final'!$AA$29="Leve"),CONCATENATE("R6C",'Mapa final'!$O$29),"")</f>
        <v/>
      </c>
      <c r="O51" s="75" t="str">
        <f>IF(AND('Mapa final'!$Y$30="Muy Baja",'Mapa final'!$AA$30="Leve"),CONCATENATE("R6C",'Mapa final'!$O$30),"")</f>
        <v/>
      </c>
      <c r="P51" s="73" t="str">
        <f>IF(AND('Mapa final'!$Y$25="Muy Baja",'Mapa final'!$AA$25="Menor"),CONCATENATE("R6C",'Mapa final'!$O$25),"")</f>
        <v/>
      </c>
      <c r="Q51" s="74" t="str">
        <f>IF(AND('Mapa final'!$Y$26="Muy Baja",'Mapa final'!$AA$26="Menor"),CONCATENATE("R6C",'Mapa final'!$O$26),"")</f>
        <v/>
      </c>
      <c r="R51" s="74" t="str">
        <f>IF(AND('Mapa final'!$Y$27="Muy Baja",'Mapa final'!$AA$27="Menor"),CONCATENATE("R6C",'Mapa final'!$O$27),"")</f>
        <v/>
      </c>
      <c r="S51" s="74" t="str">
        <f>IF(AND('Mapa final'!$Y$28="Muy Baja",'Mapa final'!$AA$28="Menor"),CONCATENATE("R6C",'Mapa final'!$O$28),"")</f>
        <v/>
      </c>
      <c r="T51" s="74" t="str">
        <f>IF(AND('Mapa final'!$Y$29="Muy Baja",'Mapa final'!$AA$29="Menor"),CONCATENATE("R6C",'Mapa final'!$O$29),"")</f>
        <v/>
      </c>
      <c r="U51" s="75" t="str">
        <f>IF(AND('Mapa final'!$Y$30="Muy Baja",'Mapa final'!$AA$30="Menor"),CONCATENATE("R6C",'Mapa final'!$O$30),"")</f>
        <v/>
      </c>
      <c r="V51" s="64" t="str">
        <f>IF(AND('Mapa final'!$Y$25="Muy Baja",'Mapa final'!$AA$25="Moderado"),CONCATENATE("R6C",'Mapa final'!$O$25),"")</f>
        <v/>
      </c>
      <c r="W51" s="65" t="str">
        <f>IF(AND('Mapa final'!$Y$26="Muy Baja",'Mapa final'!$AA$26="Moderado"),CONCATENATE("R6C",'Mapa final'!$O$26),"")</f>
        <v/>
      </c>
      <c r="X51" s="65" t="str">
        <f>IF(AND('Mapa final'!$Y$27="Muy Baja",'Mapa final'!$AA$27="Moderado"),CONCATENATE("R6C",'Mapa final'!$O$27),"")</f>
        <v/>
      </c>
      <c r="Y51" s="65" t="str">
        <f>IF(AND('Mapa final'!$Y$28="Muy Baja",'Mapa final'!$AA$28="Moderado"),CONCATENATE("R6C",'Mapa final'!$O$28),"")</f>
        <v/>
      </c>
      <c r="Z51" s="65" t="str">
        <f>IF(AND('Mapa final'!$Y$29="Muy Baja",'Mapa final'!$AA$29="Moderado"),CONCATENATE("R6C",'Mapa final'!$O$29),"")</f>
        <v/>
      </c>
      <c r="AA51" s="66" t="str">
        <f>IF(AND('Mapa final'!$Y$30="Muy Baja",'Mapa final'!$AA$30="Moderado"),CONCATENATE("R6C",'Mapa final'!$O$30),"")</f>
        <v/>
      </c>
      <c r="AB51" s="48" t="str">
        <f>IF(AND('Mapa final'!$Y$25="Muy Baja",'Mapa final'!$AA$25="Mayor"),CONCATENATE("R6C",'Mapa final'!$O$25),"")</f>
        <v/>
      </c>
      <c r="AC51" s="49" t="str">
        <f>IF(AND('Mapa final'!$Y$26="Muy Baja",'Mapa final'!$AA$26="Mayor"),CONCATENATE("R6C",'Mapa final'!$O$26),"")</f>
        <v/>
      </c>
      <c r="AD51" s="54" t="str">
        <f>IF(AND('Mapa final'!$Y$27="Muy Baja",'Mapa final'!$AA$27="Mayor"),CONCATENATE("R6C",'Mapa final'!$O$27),"")</f>
        <v/>
      </c>
      <c r="AE51" s="54" t="str">
        <f>IF(AND('Mapa final'!$Y$28="Muy Baja",'Mapa final'!$AA$28="Mayor"),CONCATENATE("R6C",'Mapa final'!$O$28),"")</f>
        <v/>
      </c>
      <c r="AF51" s="54" t="str">
        <f>IF(AND('Mapa final'!$Y$29="Muy Baja",'Mapa final'!$AA$29="Mayor"),CONCATENATE("R6C",'Mapa final'!$O$29),"")</f>
        <v/>
      </c>
      <c r="AG51" s="50" t="str">
        <f>IF(AND('Mapa final'!$Y$30="Muy Baja",'Mapa final'!$AA$30="Mayor"),CONCATENATE("R6C",'Mapa final'!$O$30),"")</f>
        <v/>
      </c>
      <c r="AH51" s="51" t="str">
        <f>IF(AND('Mapa final'!$Y$25="Muy Baja",'Mapa final'!$AA$25="Catastrófico"),CONCATENATE("R6C",'Mapa final'!$O$25),"")</f>
        <v/>
      </c>
      <c r="AI51" s="52" t="str">
        <f>IF(AND('Mapa final'!$Y$26="Muy Baja",'Mapa final'!$AA$26="Catastrófico"),CONCATENATE("R6C",'Mapa final'!$O$26),"")</f>
        <v/>
      </c>
      <c r="AJ51" s="52" t="str">
        <f>IF(AND('Mapa final'!$Y$27="Muy Baja",'Mapa final'!$AA$27="Catastrófico"),CONCATENATE("R6C",'Mapa final'!$O$27),"")</f>
        <v/>
      </c>
      <c r="AK51" s="52" t="str">
        <f>IF(AND('Mapa final'!$Y$28="Muy Baja",'Mapa final'!$AA$28="Catastrófico"),CONCATENATE("R6C",'Mapa final'!$O$28),"")</f>
        <v/>
      </c>
      <c r="AL51" s="52" t="str">
        <f>IF(AND('Mapa final'!$Y$29="Muy Baja",'Mapa final'!$AA$29="Catastrófico"),CONCATENATE("R6C",'Mapa final'!$O$29),"")</f>
        <v/>
      </c>
      <c r="AM51" s="53" t="str">
        <f>IF(AND('Mapa final'!$Y$30="Muy Baja",'Mapa final'!$AA$30="Catastrófico"),CONCATENATE("R6C",'Mapa final'!$O$30),"")</f>
        <v/>
      </c>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ht="15" customHeight="1" x14ac:dyDescent="0.45">
      <c r="A52" s="80"/>
      <c r="B52" s="198"/>
      <c r="C52" s="198"/>
      <c r="D52" s="199"/>
      <c r="E52" s="299"/>
      <c r="F52" s="300"/>
      <c r="G52" s="300"/>
      <c r="H52" s="300"/>
      <c r="I52" s="315"/>
      <c r="J52" s="73" t="str">
        <f>IF(AND('Mapa final'!$Y$31="Muy Baja",'Mapa final'!$AA$31="Leve"),CONCATENATE("R7C",'Mapa final'!$O$31),"")</f>
        <v/>
      </c>
      <c r="K52" s="74" t="str">
        <f>IF(AND('Mapa final'!$Y$32="Muy Baja",'Mapa final'!$AA$32="Leve"),CONCATENATE("R7C",'Mapa final'!$O$32),"")</f>
        <v/>
      </c>
      <c r="L52" s="74" t="str">
        <f>IF(AND('Mapa final'!$Y$33="Muy Baja",'Mapa final'!$AA$33="Leve"),CONCATENATE("R7C",'Mapa final'!$O$33),"")</f>
        <v/>
      </c>
      <c r="M52" s="74" t="str">
        <f>IF(AND('Mapa final'!$Y$34="Muy Baja",'Mapa final'!$AA$34="Leve"),CONCATENATE("R7C",'Mapa final'!$O$34),"")</f>
        <v/>
      </c>
      <c r="N52" s="74" t="str">
        <f>IF(AND('Mapa final'!$Y$35="Muy Baja",'Mapa final'!$AA$35="Leve"),CONCATENATE("R7C",'Mapa final'!$O$35),"")</f>
        <v/>
      </c>
      <c r="O52" s="75" t="str">
        <f>IF(AND('Mapa final'!$Y$36="Muy Baja",'Mapa final'!$AA$36="Leve"),CONCATENATE("R7C",'Mapa final'!$O$36),"")</f>
        <v/>
      </c>
      <c r="P52" s="73" t="str">
        <f>IF(AND('Mapa final'!$Y$31="Muy Baja",'Mapa final'!$AA$31="Menor"),CONCATENATE("R7C",'Mapa final'!$O$31),"")</f>
        <v/>
      </c>
      <c r="Q52" s="74" t="str">
        <f>IF(AND('Mapa final'!$Y$32="Muy Baja",'Mapa final'!$AA$32="Menor"),CONCATENATE("R7C",'Mapa final'!$O$32),"")</f>
        <v/>
      </c>
      <c r="R52" s="74" t="str">
        <f>IF(AND('Mapa final'!$Y$33="Muy Baja",'Mapa final'!$AA$33="Menor"),CONCATENATE("R7C",'Mapa final'!$O$33),"")</f>
        <v/>
      </c>
      <c r="S52" s="74" t="str">
        <f>IF(AND('Mapa final'!$Y$34="Muy Baja",'Mapa final'!$AA$34="Menor"),CONCATENATE("R7C",'Mapa final'!$O$34),"")</f>
        <v/>
      </c>
      <c r="T52" s="74" t="str">
        <f>IF(AND('Mapa final'!$Y$35="Muy Baja",'Mapa final'!$AA$35="Menor"),CONCATENATE("R7C",'Mapa final'!$O$35),"")</f>
        <v/>
      </c>
      <c r="U52" s="75" t="str">
        <f>IF(AND('Mapa final'!$Y$36="Muy Baja",'Mapa final'!$AA$36="Menor"),CONCATENATE("R7C",'Mapa final'!$O$36),"")</f>
        <v/>
      </c>
      <c r="V52" s="64" t="str">
        <f>IF(AND('Mapa final'!$Y$31="Muy Baja",'Mapa final'!$AA$31="Moderado"),CONCATENATE("R7C",'Mapa final'!$O$31),"")</f>
        <v/>
      </c>
      <c r="W52" s="65" t="str">
        <f>IF(AND('Mapa final'!$Y$32="Muy Baja",'Mapa final'!$AA$32="Moderado"),CONCATENATE("R7C",'Mapa final'!$O$32),"")</f>
        <v/>
      </c>
      <c r="X52" s="65" t="str">
        <f>IF(AND('Mapa final'!$Y$33="Muy Baja",'Mapa final'!$AA$33="Moderado"),CONCATENATE("R7C",'Mapa final'!$O$33),"")</f>
        <v/>
      </c>
      <c r="Y52" s="65" t="str">
        <f>IF(AND('Mapa final'!$Y$34="Muy Baja",'Mapa final'!$AA$34="Moderado"),CONCATENATE("R7C",'Mapa final'!$O$34),"")</f>
        <v/>
      </c>
      <c r="Z52" s="65" t="str">
        <f>IF(AND('Mapa final'!$Y$35="Muy Baja",'Mapa final'!$AA$35="Moderado"),CONCATENATE("R7C",'Mapa final'!$O$35),"")</f>
        <v/>
      </c>
      <c r="AA52" s="66" t="str">
        <f>IF(AND('Mapa final'!$Y$36="Muy Baja",'Mapa final'!$AA$36="Moderado"),CONCATENATE("R7C",'Mapa final'!$O$36),"")</f>
        <v/>
      </c>
      <c r="AB52" s="48" t="str">
        <f>IF(AND('Mapa final'!$Y$31="Muy Baja",'Mapa final'!$AA$31="Mayor"),CONCATENATE("R7C",'Mapa final'!$O$31),"")</f>
        <v/>
      </c>
      <c r="AC52" s="49" t="str">
        <f>IF(AND('Mapa final'!$Y$32="Muy Baja",'Mapa final'!$AA$32="Mayor"),CONCATENATE("R7C",'Mapa final'!$O$32),"")</f>
        <v/>
      </c>
      <c r="AD52" s="54" t="str">
        <f>IF(AND('Mapa final'!$Y$33="Muy Baja",'Mapa final'!$AA$33="Mayor"),CONCATENATE("R7C",'Mapa final'!$O$33),"")</f>
        <v/>
      </c>
      <c r="AE52" s="54" t="str">
        <f>IF(AND('Mapa final'!$Y$34="Muy Baja",'Mapa final'!$AA$34="Mayor"),CONCATENATE("R7C",'Mapa final'!$O$34),"")</f>
        <v/>
      </c>
      <c r="AF52" s="54" t="str">
        <f>IF(AND('Mapa final'!$Y$35="Muy Baja",'Mapa final'!$AA$35="Mayor"),CONCATENATE("R7C",'Mapa final'!$O$35),"")</f>
        <v/>
      </c>
      <c r="AG52" s="50" t="str">
        <f>IF(AND('Mapa final'!$Y$36="Muy Baja",'Mapa final'!$AA$36="Mayor"),CONCATENATE("R7C",'Mapa final'!$O$36),"")</f>
        <v/>
      </c>
      <c r="AH52" s="51" t="str">
        <f>IF(AND('Mapa final'!$Y$31="Muy Baja",'Mapa final'!$AA$31="Catastrófico"),CONCATENATE("R7C",'Mapa final'!$O$31),"")</f>
        <v/>
      </c>
      <c r="AI52" s="52" t="str">
        <f>IF(AND('Mapa final'!$Y$32="Muy Baja",'Mapa final'!$AA$32="Catastrófico"),CONCATENATE("R7C",'Mapa final'!$O$32),"")</f>
        <v/>
      </c>
      <c r="AJ52" s="52" t="str">
        <f>IF(AND('Mapa final'!$Y$33="Muy Baja",'Mapa final'!$AA$33="Catastrófico"),CONCATENATE("R7C",'Mapa final'!$O$33),"")</f>
        <v/>
      </c>
      <c r="AK52" s="52" t="str">
        <f>IF(AND('Mapa final'!$Y$34="Muy Baja",'Mapa final'!$AA$34="Catastrófico"),CONCATENATE("R7C",'Mapa final'!$O$34),"")</f>
        <v/>
      </c>
      <c r="AL52" s="52" t="str">
        <f>IF(AND('Mapa final'!$Y$35="Muy Baja",'Mapa final'!$AA$35="Catastrófico"),CONCATENATE("R7C",'Mapa final'!$O$35),"")</f>
        <v/>
      </c>
      <c r="AM52" s="53" t="str">
        <f>IF(AND('Mapa final'!$Y$36="Muy Baja",'Mapa final'!$AA$36="Catastrófico"),CONCATENATE("R7C",'Mapa final'!$O$36),"")</f>
        <v/>
      </c>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45">
      <c r="A53" s="80"/>
      <c r="B53" s="198"/>
      <c r="C53" s="198"/>
      <c r="D53" s="199"/>
      <c r="E53" s="299"/>
      <c r="F53" s="300"/>
      <c r="G53" s="300"/>
      <c r="H53" s="300"/>
      <c r="I53" s="315"/>
      <c r="J53" s="73" t="str">
        <f>IF(AND('Mapa final'!$Y$37="Muy Baja",'Mapa final'!$AA$37="Leve"),CONCATENATE("R8C",'Mapa final'!$O$37),"")</f>
        <v/>
      </c>
      <c r="K53" s="74" t="str">
        <f>IF(AND('Mapa final'!$Y$38="Muy Baja",'Mapa final'!$AA$38="Leve"),CONCATENATE("R8C",'Mapa final'!$O$38),"")</f>
        <v/>
      </c>
      <c r="L53" s="74" t="str">
        <f>IF(AND('Mapa final'!$Y$39="Muy Baja",'Mapa final'!$AA$39="Leve"),CONCATENATE("R8C",'Mapa final'!$O$39),"")</f>
        <v/>
      </c>
      <c r="M53" s="74" t="str">
        <f>IF(AND('Mapa final'!$Y$40="Muy Baja",'Mapa final'!$AA$40="Leve"),CONCATENATE("R8C",'Mapa final'!$O$40),"")</f>
        <v/>
      </c>
      <c r="N53" s="74" t="str">
        <f>IF(AND('Mapa final'!$Y$41="Muy Baja",'Mapa final'!$AA$41="Leve"),CONCATENATE("R8C",'Mapa final'!$O$41),"")</f>
        <v/>
      </c>
      <c r="O53" s="75" t="str">
        <f>IF(AND('Mapa final'!$Y$42="Muy Baja",'Mapa final'!$AA$42="Leve"),CONCATENATE("R8C",'Mapa final'!$O$42),"")</f>
        <v/>
      </c>
      <c r="P53" s="73" t="str">
        <f>IF(AND('Mapa final'!$Y$37="Muy Baja",'Mapa final'!$AA$37="Menor"),CONCATENATE("R8C",'Mapa final'!$O$37),"")</f>
        <v/>
      </c>
      <c r="Q53" s="74" t="str">
        <f>IF(AND('Mapa final'!$Y$38="Muy Baja",'Mapa final'!$AA$38="Menor"),CONCATENATE("R8C",'Mapa final'!$O$38),"")</f>
        <v/>
      </c>
      <c r="R53" s="74" t="str">
        <f>IF(AND('Mapa final'!$Y$39="Muy Baja",'Mapa final'!$AA$39="Menor"),CONCATENATE("R8C",'Mapa final'!$O$39),"")</f>
        <v/>
      </c>
      <c r="S53" s="74" t="str">
        <f>IF(AND('Mapa final'!$Y$40="Muy Baja",'Mapa final'!$AA$40="Menor"),CONCATENATE("R8C",'Mapa final'!$O$40),"")</f>
        <v/>
      </c>
      <c r="T53" s="74" t="str">
        <f>IF(AND('Mapa final'!$Y$41="Muy Baja",'Mapa final'!$AA$41="Menor"),CONCATENATE("R8C",'Mapa final'!$O$41),"")</f>
        <v/>
      </c>
      <c r="U53" s="75" t="str">
        <f>IF(AND('Mapa final'!$Y$42="Muy Baja",'Mapa final'!$AA$42="Menor"),CONCATENATE("R8C",'Mapa final'!$O$42),"")</f>
        <v/>
      </c>
      <c r="V53" s="64" t="str">
        <f>IF(AND('Mapa final'!$Y$37="Muy Baja",'Mapa final'!$AA$37="Moderado"),CONCATENATE("R8C",'Mapa final'!$O$37),"")</f>
        <v/>
      </c>
      <c r="W53" s="65" t="str">
        <f>IF(AND('Mapa final'!$Y$38="Muy Baja",'Mapa final'!$AA$38="Moderado"),CONCATENATE("R8C",'Mapa final'!$O$38),"")</f>
        <v/>
      </c>
      <c r="X53" s="65" t="str">
        <f>IF(AND('Mapa final'!$Y$39="Muy Baja",'Mapa final'!$AA$39="Moderado"),CONCATENATE("R8C",'Mapa final'!$O$39),"")</f>
        <v/>
      </c>
      <c r="Y53" s="65" t="str">
        <f>IF(AND('Mapa final'!$Y$40="Muy Baja",'Mapa final'!$AA$40="Moderado"),CONCATENATE("R8C",'Mapa final'!$O$40),"")</f>
        <v/>
      </c>
      <c r="Z53" s="65" t="str">
        <f>IF(AND('Mapa final'!$Y$41="Muy Baja",'Mapa final'!$AA$41="Moderado"),CONCATENATE("R8C",'Mapa final'!$O$41),"")</f>
        <v/>
      </c>
      <c r="AA53" s="66" t="str">
        <f>IF(AND('Mapa final'!$Y$42="Muy Baja",'Mapa final'!$AA$42="Moderado"),CONCATENATE("R8C",'Mapa final'!$O$42),"")</f>
        <v/>
      </c>
      <c r="AB53" s="48" t="str">
        <f>IF(AND('Mapa final'!$Y$37="Muy Baja",'Mapa final'!$AA$37="Mayor"),CONCATENATE("R8C",'Mapa final'!$O$37),"")</f>
        <v/>
      </c>
      <c r="AC53" s="49" t="str">
        <f>IF(AND('Mapa final'!$Y$38="Muy Baja",'Mapa final'!$AA$38="Mayor"),CONCATENATE("R8C",'Mapa final'!$O$38),"")</f>
        <v/>
      </c>
      <c r="AD53" s="54" t="str">
        <f>IF(AND('Mapa final'!$Y$39="Muy Baja",'Mapa final'!$AA$39="Mayor"),CONCATENATE("R8C",'Mapa final'!$O$39),"")</f>
        <v/>
      </c>
      <c r="AE53" s="54" t="str">
        <f>IF(AND('Mapa final'!$Y$40="Muy Baja",'Mapa final'!$AA$40="Mayor"),CONCATENATE("R8C",'Mapa final'!$O$40),"")</f>
        <v/>
      </c>
      <c r="AF53" s="54" t="str">
        <f>IF(AND('Mapa final'!$Y$41="Muy Baja",'Mapa final'!$AA$41="Mayor"),CONCATENATE("R8C",'Mapa final'!$O$41),"")</f>
        <v/>
      </c>
      <c r="AG53" s="50" t="str">
        <f>IF(AND('Mapa final'!$Y$42="Muy Baja",'Mapa final'!$AA$42="Mayor"),CONCATENATE("R8C",'Mapa final'!$O$42),"")</f>
        <v/>
      </c>
      <c r="AH53" s="51" t="str">
        <f>IF(AND('Mapa final'!$Y$37="Muy Baja",'Mapa final'!$AA$37="Catastrófico"),CONCATENATE("R8C",'Mapa final'!$O$37),"")</f>
        <v/>
      </c>
      <c r="AI53" s="52" t="str">
        <f>IF(AND('Mapa final'!$Y$38="Muy Baja",'Mapa final'!$AA$38="Catastrófico"),CONCATENATE("R8C",'Mapa final'!$O$38),"")</f>
        <v/>
      </c>
      <c r="AJ53" s="52" t="str">
        <f>IF(AND('Mapa final'!$Y$39="Muy Baja",'Mapa final'!$AA$39="Catastrófico"),CONCATENATE("R8C",'Mapa final'!$O$39),"")</f>
        <v/>
      </c>
      <c r="AK53" s="52" t="str">
        <f>IF(AND('Mapa final'!$Y$40="Muy Baja",'Mapa final'!$AA$40="Catastrófico"),CONCATENATE("R8C",'Mapa final'!$O$40),"")</f>
        <v/>
      </c>
      <c r="AL53" s="52" t="str">
        <f>IF(AND('Mapa final'!$Y$41="Muy Baja",'Mapa final'!$AA$41="Catastrófico"),CONCATENATE("R8C",'Mapa final'!$O$41),"")</f>
        <v/>
      </c>
      <c r="AM53" s="53" t="str">
        <f>IF(AND('Mapa final'!$Y$42="Muy Baja",'Mapa final'!$AA$42="Catastrófico"),CONCATENATE("R8C",'Mapa final'!$O$42),"")</f>
        <v/>
      </c>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45">
      <c r="A54" s="80"/>
      <c r="B54" s="198"/>
      <c r="C54" s="198"/>
      <c r="D54" s="199"/>
      <c r="E54" s="299"/>
      <c r="F54" s="300"/>
      <c r="G54" s="300"/>
      <c r="H54" s="300"/>
      <c r="I54" s="315"/>
      <c r="J54" s="73" t="str">
        <f>IF(AND('Mapa final'!$Y$43="Muy Baja",'Mapa final'!$AA$43="Leve"),CONCATENATE("R9C",'Mapa final'!$O$43),"")</f>
        <v/>
      </c>
      <c r="K54" s="74" t="str">
        <f>IF(AND('Mapa final'!$Y$44="Muy Baja",'Mapa final'!$AA$44="Leve"),CONCATENATE("R9C",'Mapa final'!$O$44),"")</f>
        <v/>
      </c>
      <c r="L54" s="74" t="str">
        <f>IF(AND('Mapa final'!$Y$45="Muy Baja",'Mapa final'!$AA$45="Leve"),CONCATENATE("R9C",'Mapa final'!$O$45),"")</f>
        <v/>
      </c>
      <c r="M54" s="74" t="str">
        <f>IF(AND('Mapa final'!$Y$46="Muy Baja",'Mapa final'!$AA$46="Leve"),CONCATENATE("R9C",'Mapa final'!$O$46),"")</f>
        <v/>
      </c>
      <c r="N54" s="74" t="str">
        <f>IF(AND('Mapa final'!$Y$47="Muy Baja",'Mapa final'!$AA$47="Leve"),CONCATENATE("R9C",'Mapa final'!$O$47),"")</f>
        <v/>
      </c>
      <c r="O54" s="75" t="str">
        <f>IF(AND('Mapa final'!$Y$48="Muy Baja",'Mapa final'!$AA$48="Leve"),CONCATENATE("R9C",'Mapa final'!$O$48),"")</f>
        <v/>
      </c>
      <c r="P54" s="73" t="str">
        <f>IF(AND('Mapa final'!$Y$43="Muy Baja",'Mapa final'!$AA$43="Menor"),CONCATENATE("R9C",'Mapa final'!$O$43),"")</f>
        <v/>
      </c>
      <c r="Q54" s="74" t="str">
        <f>IF(AND('Mapa final'!$Y$44="Muy Baja",'Mapa final'!$AA$44="Menor"),CONCATENATE("R9C",'Mapa final'!$O$44),"")</f>
        <v/>
      </c>
      <c r="R54" s="74" t="str">
        <f>IF(AND('Mapa final'!$Y$45="Muy Baja",'Mapa final'!$AA$45="Menor"),CONCATENATE("R9C",'Mapa final'!$O$45),"")</f>
        <v/>
      </c>
      <c r="S54" s="74" t="str">
        <f>IF(AND('Mapa final'!$Y$46="Muy Baja",'Mapa final'!$AA$46="Menor"),CONCATENATE("R9C",'Mapa final'!$O$46),"")</f>
        <v/>
      </c>
      <c r="T54" s="74" t="str">
        <f>IF(AND('Mapa final'!$Y$47="Muy Baja",'Mapa final'!$AA$47="Menor"),CONCATENATE("R9C",'Mapa final'!$O$47),"")</f>
        <v/>
      </c>
      <c r="U54" s="75" t="str">
        <f>IF(AND('Mapa final'!$Y$48="Muy Baja",'Mapa final'!$AA$48="Menor"),CONCATENATE("R9C",'Mapa final'!$O$48),"")</f>
        <v/>
      </c>
      <c r="V54" s="64" t="str">
        <f>IF(AND('Mapa final'!$Y$43="Muy Baja",'Mapa final'!$AA$43="Moderado"),CONCATENATE("R9C",'Mapa final'!$O$43),"")</f>
        <v/>
      </c>
      <c r="W54" s="65" t="str">
        <f>IF(AND('Mapa final'!$Y$44="Muy Baja",'Mapa final'!$AA$44="Moderado"),CONCATENATE("R9C",'Mapa final'!$O$44),"")</f>
        <v/>
      </c>
      <c r="X54" s="65" t="str">
        <f>IF(AND('Mapa final'!$Y$45="Muy Baja",'Mapa final'!$AA$45="Moderado"),CONCATENATE("R9C",'Mapa final'!$O$45),"")</f>
        <v/>
      </c>
      <c r="Y54" s="65" t="str">
        <f>IF(AND('Mapa final'!$Y$46="Muy Baja",'Mapa final'!$AA$46="Moderado"),CONCATENATE("R9C",'Mapa final'!$O$46),"")</f>
        <v/>
      </c>
      <c r="Z54" s="65" t="str">
        <f>IF(AND('Mapa final'!$Y$47="Muy Baja",'Mapa final'!$AA$47="Moderado"),CONCATENATE("R9C",'Mapa final'!$O$47),"")</f>
        <v/>
      </c>
      <c r="AA54" s="66" t="str">
        <f>IF(AND('Mapa final'!$Y$48="Muy Baja",'Mapa final'!$AA$48="Moderado"),CONCATENATE("R9C",'Mapa final'!$O$48),"")</f>
        <v/>
      </c>
      <c r="AB54" s="48" t="str">
        <f>IF(AND('Mapa final'!$Y$43="Muy Baja",'Mapa final'!$AA$43="Mayor"),CONCATENATE("R9C",'Mapa final'!$O$43),"")</f>
        <v/>
      </c>
      <c r="AC54" s="49" t="str">
        <f>IF(AND('Mapa final'!$Y$44="Muy Baja",'Mapa final'!$AA$44="Mayor"),CONCATENATE("R9C",'Mapa final'!$O$44),"")</f>
        <v/>
      </c>
      <c r="AD54" s="54" t="str">
        <f>IF(AND('Mapa final'!$Y$45="Muy Baja",'Mapa final'!$AA$45="Mayor"),CONCATENATE("R9C",'Mapa final'!$O$45),"")</f>
        <v/>
      </c>
      <c r="AE54" s="54" t="str">
        <f>IF(AND('Mapa final'!$Y$46="Muy Baja",'Mapa final'!$AA$46="Mayor"),CONCATENATE("R9C",'Mapa final'!$O$46),"")</f>
        <v/>
      </c>
      <c r="AF54" s="54" t="str">
        <f>IF(AND('Mapa final'!$Y$47="Muy Baja",'Mapa final'!$AA$47="Mayor"),CONCATENATE("R9C",'Mapa final'!$O$47),"")</f>
        <v/>
      </c>
      <c r="AG54" s="50" t="str">
        <f>IF(AND('Mapa final'!$Y$48="Muy Baja",'Mapa final'!$AA$48="Mayor"),CONCATENATE("R9C",'Mapa final'!$O$48),"")</f>
        <v/>
      </c>
      <c r="AH54" s="51" t="str">
        <f>IF(AND('Mapa final'!$Y$43="Muy Baja",'Mapa final'!$AA$43="Catastrófico"),CONCATENATE("R9C",'Mapa final'!$O$43),"")</f>
        <v/>
      </c>
      <c r="AI54" s="52" t="str">
        <f>IF(AND('Mapa final'!$Y$44="Muy Baja",'Mapa final'!$AA$44="Catastrófico"),CONCATENATE("R9C",'Mapa final'!$O$44),"")</f>
        <v/>
      </c>
      <c r="AJ54" s="52" t="str">
        <f>IF(AND('Mapa final'!$Y$45="Muy Baja",'Mapa final'!$AA$45="Catastrófico"),CONCATENATE("R9C",'Mapa final'!$O$45),"")</f>
        <v/>
      </c>
      <c r="AK54" s="52" t="str">
        <f>IF(AND('Mapa final'!$Y$46="Muy Baja",'Mapa final'!$AA$46="Catastrófico"),CONCATENATE("R9C",'Mapa final'!$O$46),"")</f>
        <v/>
      </c>
      <c r="AL54" s="52" t="str">
        <f>IF(AND('Mapa final'!$Y$47="Muy Baja",'Mapa final'!$AA$47="Catastrófico"),CONCATENATE("R9C",'Mapa final'!$O$47),"")</f>
        <v/>
      </c>
      <c r="AM54" s="53" t="str">
        <f>IF(AND('Mapa final'!$Y$48="Muy Baja",'Mapa final'!$AA$48="Catastrófico"),CONCATENATE("R9C",'Mapa final'!$O$48),"")</f>
        <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ht="15.75" customHeight="1" thickBot="1" x14ac:dyDescent="0.5">
      <c r="A55" s="80"/>
      <c r="B55" s="198"/>
      <c r="C55" s="198"/>
      <c r="D55" s="199"/>
      <c r="E55" s="301"/>
      <c r="F55" s="302"/>
      <c r="G55" s="302"/>
      <c r="H55" s="302"/>
      <c r="I55" s="316"/>
      <c r="J55" s="76" t="str">
        <f>IF(AND('Mapa final'!$Y$49="Muy Baja",'Mapa final'!$AA$49="Leve"),CONCATENATE("R10C",'Mapa final'!$O$49),"")</f>
        <v/>
      </c>
      <c r="K55" s="77" t="str">
        <f>IF(AND('Mapa final'!$Y$50="Muy Baja",'Mapa final'!$AA$50="Leve"),CONCATENATE("R10C",'Mapa final'!$O$50),"")</f>
        <v/>
      </c>
      <c r="L55" s="77" t="str">
        <f>IF(AND('Mapa final'!$Y$51="Muy Baja",'Mapa final'!$AA$51="Leve"),CONCATENATE("R10C",'Mapa final'!$O$51),"")</f>
        <v/>
      </c>
      <c r="M55" s="77" t="str">
        <f>IF(AND('Mapa final'!$Y$52="Muy Baja",'Mapa final'!$AA$52="Leve"),CONCATENATE("R10C",'Mapa final'!$O$52),"")</f>
        <v/>
      </c>
      <c r="N55" s="77" t="str">
        <f>IF(AND('Mapa final'!$Y$53="Muy Baja",'Mapa final'!$AA$53="Leve"),CONCATENATE("R10C",'Mapa final'!$O$53),"")</f>
        <v/>
      </c>
      <c r="O55" s="78" t="str">
        <f>IF(AND('Mapa final'!$Y$54="Muy Baja",'Mapa final'!$AA$54="Leve"),CONCATENATE("R10C",'Mapa final'!$O$54),"")</f>
        <v/>
      </c>
      <c r="P55" s="76" t="str">
        <f>IF(AND('Mapa final'!$Y$49="Muy Baja",'Mapa final'!$AA$49="Menor"),CONCATENATE("R10C",'Mapa final'!$O$49),"")</f>
        <v/>
      </c>
      <c r="Q55" s="77" t="str">
        <f>IF(AND('Mapa final'!$Y$50="Muy Baja",'Mapa final'!$AA$50="Menor"),CONCATENATE("R10C",'Mapa final'!$O$50),"")</f>
        <v/>
      </c>
      <c r="R55" s="77" t="str">
        <f>IF(AND('Mapa final'!$Y$51="Muy Baja",'Mapa final'!$AA$51="Menor"),CONCATENATE("R10C",'Mapa final'!$O$51),"")</f>
        <v/>
      </c>
      <c r="S55" s="77" t="str">
        <f>IF(AND('Mapa final'!$Y$52="Muy Baja",'Mapa final'!$AA$52="Menor"),CONCATENATE("R10C",'Mapa final'!$O$52),"")</f>
        <v/>
      </c>
      <c r="T55" s="77" t="str">
        <f>IF(AND('Mapa final'!$Y$53="Muy Baja",'Mapa final'!$AA$53="Menor"),CONCATENATE("R10C",'Mapa final'!$O$53),"")</f>
        <v/>
      </c>
      <c r="U55" s="78" t="str">
        <f>IF(AND('Mapa final'!$Y$54="Muy Baja",'Mapa final'!$AA$54="Menor"),CONCATENATE("R10C",'Mapa final'!$O$54),"")</f>
        <v/>
      </c>
      <c r="V55" s="67" t="str">
        <f>IF(AND('Mapa final'!$Y$49="Muy Baja",'Mapa final'!$AA$49="Moderado"),CONCATENATE("R10C",'Mapa final'!$O$49),"")</f>
        <v/>
      </c>
      <c r="W55" s="68" t="str">
        <f>IF(AND('Mapa final'!$Y$50="Muy Baja",'Mapa final'!$AA$50="Moderado"),CONCATENATE("R10C",'Mapa final'!$O$50),"")</f>
        <v/>
      </c>
      <c r="X55" s="68" t="str">
        <f>IF(AND('Mapa final'!$Y$51="Muy Baja",'Mapa final'!$AA$51="Moderado"),CONCATENATE("R10C",'Mapa final'!$O$51),"")</f>
        <v/>
      </c>
      <c r="Y55" s="68" t="str">
        <f>IF(AND('Mapa final'!$Y$52="Muy Baja",'Mapa final'!$AA$52="Moderado"),CONCATENATE("R10C",'Mapa final'!$O$52),"")</f>
        <v/>
      </c>
      <c r="Z55" s="68" t="str">
        <f>IF(AND('Mapa final'!$Y$53="Muy Baja",'Mapa final'!$AA$53="Moderado"),CONCATENATE("R10C",'Mapa final'!$O$53),"")</f>
        <v/>
      </c>
      <c r="AA55" s="69" t="str">
        <f>IF(AND('Mapa final'!$Y$54="Muy Baja",'Mapa final'!$AA$54="Moderado"),CONCATENATE("R10C",'Mapa final'!$O$54),"")</f>
        <v/>
      </c>
      <c r="AB55" s="55" t="str">
        <f>IF(AND('Mapa final'!$Y$49="Muy Baja",'Mapa final'!$AA$49="Mayor"),CONCATENATE("R10C",'Mapa final'!$O$49),"")</f>
        <v/>
      </c>
      <c r="AC55" s="56" t="str">
        <f>IF(AND('Mapa final'!$Y$50="Muy Baja",'Mapa final'!$AA$50="Mayor"),CONCATENATE("R10C",'Mapa final'!$O$50),"")</f>
        <v/>
      </c>
      <c r="AD55" s="56" t="str">
        <f>IF(AND('Mapa final'!$Y$51="Muy Baja",'Mapa final'!$AA$51="Mayor"),CONCATENATE("R10C",'Mapa final'!$O$51),"")</f>
        <v/>
      </c>
      <c r="AE55" s="56" t="str">
        <f>IF(AND('Mapa final'!$Y$52="Muy Baja",'Mapa final'!$AA$52="Mayor"),CONCATENATE("R10C",'Mapa final'!$O$52),"")</f>
        <v/>
      </c>
      <c r="AF55" s="56" t="str">
        <f>IF(AND('Mapa final'!$Y$53="Muy Baja",'Mapa final'!$AA$53="Mayor"),CONCATENATE("R10C",'Mapa final'!$O$53),"")</f>
        <v/>
      </c>
      <c r="AG55" s="57" t="str">
        <f>IF(AND('Mapa final'!$Y$54="Muy Baja",'Mapa final'!$AA$54="Mayor"),CONCATENATE("R10C",'Mapa final'!$O$54),"")</f>
        <v/>
      </c>
      <c r="AH55" s="58" t="str">
        <f>IF(AND('Mapa final'!$Y$49="Muy Baja",'Mapa final'!$AA$49="Catastrófico"),CONCATENATE("R10C",'Mapa final'!$O$49),"")</f>
        <v/>
      </c>
      <c r="AI55" s="59" t="str">
        <f>IF(AND('Mapa final'!$Y$50="Muy Baja",'Mapa final'!$AA$50="Catastrófico"),CONCATENATE("R10C",'Mapa final'!$O$50),"")</f>
        <v/>
      </c>
      <c r="AJ55" s="59" t="str">
        <f>IF(AND('Mapa final'!$Y$51="Muy Baja",'Mapa final'!$AA$51="Catastrófico"),CONCATENATE("R10C",'Mapa final'!$O$51),"")</f>
        <v/>
      </c>
      <c r="AK55" s="59" t="str">
        <f>IF(AND('Mapa final'!$Y$52="Muy Baja",'Mapa final'!$AA$52="Catastrófico"),CONCATENATE("R10C",'Mapa final'!$O$52),"")</f>
        <v/>
      </c>
      <c r="AL55" s="59" t="str">
        <f>IF(AND('Mapa final'!$Y$53="Muy Baja",'Mapa final'!$AA$53="Catastrófico"),CONCATENATE("R10C",'Mapa final'!$O$53),"")</f>
        <v/>
      </c>
      <c r="AM55" s="60" t="str">
        <f>IF(AND('Mapa final'!$Y$54="Muy Baja",'Mapa final'!$AA$54="Catastrófico"),CONCATENATE("R10C",'Mapa final'!$O$54),"")</f>
        <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4">
      <c r="A56" s="80"/>
      <c r="B56" s="80"/>
      <c r="C56" s="80"/>
      <c r="D56" s="80"/>
      <c r="E56" s="80"/>
      <c r="F56" s="80"/>
      <c r="G56" s="80"/>
      <c r="H56" s="80"/>
      <c r="I56" s="80"/>
      <c r="J56" s="295" t="s">
        <v>112</v>
      </c>
      <c r="K56" s="296"/>
      <c r="L56" s="296"/>
      <c r="M56" s="296"/>
      <c r="N56" s="296"/>
      <c r="O56" s="314"/>
      <c r="P56" s="295" t="s">
        <v>111</v>
      </c>
      <c r="Q56" s="296"/>
      <c r="R56" s="296"/>
      <c r="S56" s="296"/>
      <c r="T56" s="296"/>
      <c r="U56" s="314"/>
      <c r="V56" s="295" t="s">
        <v>110</v>
      </c>
      <c r="W56" s="296"/>
      <c r="X56" s="296"/>
      <c r="Y56" s="296"/>
      <c r="Z56" s="296"/>
      <c r="AA56" s="314"/>
      <c r="AB56" s="295" t="s">
        <v>109</v>
      </c>
      <c r="AC56" s="335"/>
      <c r="AD56" s="296"/>
      <c r="AE56" s="296"/>
      <c r="AF56" s="296"/>
      <c r="AG56" s="314"/>
      <c r="AH56" s="295" t="s">
        <v>108</v>
      </c>
      <c r="AI56" s="296"/>
      <c r="AJ56" s="296"/>
      <c r="AK56" s="296"/>
      <c r="AL56" s="296"/>
      <c r="AM56" s="314"/>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4">
      <c r="A57" s="80"/>
      <c r="B57" s="80"/>
      <c r="C57" s="80"/>
      <c r="D57" s="80"/>
      <c r="E57" s="80"/>
      <c r="F57" s="80"/>
      <c r="G57" s="80"/>
      <c r="H57" s="80"/>
      <c r="I57" s="80"/>
      <c r="J57" s="299"/>
      <c r="K57" s="300"/>
      <c r="L57" s="300"/>
      <c r="M57" s="300"/>
      <c r="N57" s="300"/>
      <c r="O57" s="315"/>
      <c r="P57" s="299"/>
      <c r="Q57" s="300"/>
      <c r="R57" s="300"/>
      <c r="S57" s="300"/>
      <c r="T57" s="300"/>
      <c r="U57" s="315"/>
      <c r="V57" s="299"/>
      <c r="W57" s="300"/>
      <c r="X57" s="300"/>
      <c r="Y57" s="300"/>
      <c r="Z57" s="300"/>
      <c r="AA57" s="315"/>
      <c r="AB57" s="299"/>
      <c r="AC57" s="300"/>
      <c r="AD57" s="300"/>
      <c r="AE57" s="300"/>
      <c r="AF57" s="300"/>
      <c r="AG57" s="315"/>
      <c r="AH57" s="299"/>
      <c r="AI57" s="300"/>
      <c r="AJ57" s="300"/>
      <c r="AK57" s="300"/>
      <c r="AL57" s="300"/>
      <c r="AM57" s="315"/>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4">
      <c r="A58" s="80"/>
      <c r="B58" s="80"/>
      <c r="C58" s="80"/>
      <c r="D58" s="80"/>
      <c r="E58" s="80"/>
      <c r="F58" s="80"/>
      <c r="G58" s="80"/>
      <c r="H58" s="80"/>
      <c r="I58" s="80"/>
      <c r="J58" s="299"/>
      <c r="K58" s="300"/>
      <c r="L58" s="300"/>
      <c r="M58" s="300"/>
      <c r="N58" s="300"/>
      <c r="O58" s="315"/>
      <c r="P58" s="299"/>
      <c r="Q58" s="300"/>
      <c r="R58" s="300"/>
      <c r="S58" s="300"/>
      <c r="T58" s="300"/>
      <c r="U58" s="315"/>
      <c r="V58" s="299"/>
      <c r="W58" s="300"/>
      <c r="X58" s="300"/>
      <c r="Y58" s="300"/>
      <c r="Z58" s="300"/>
      <c r="AA58" s="315"/>
      <c r="AB58" s="299"/>
      <c r="AC58" s="300"/>
      <c r="AD58" s="300"/>
      <c r="AE58" s="300"/>
      <c r="AF58" s="300"/>
      <c r="AG58" s="315"/>
      <c r="AH58" s="299"/>
      <c r="AI58" s="300"/>
      <c r="AJ58" s="300"/>
      <c r="AK58" s="300"/>
      <c r="AL58" s="300"/>
      <c r="AM58" s="315"/>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4">
      <c r="A59" s="80"/>
      <c r="B59" s="80"/>
      <c r="C59" s="80"/>
      <c r="D59" s="80"/>
      <c r="E59" s="80"/>
      <c r="F59" s="80"/>
      <c r="G59" s="80"/>
      <c r="H59" s="80"/>
      <c r="I59" s="80"/>
      <c r="J59" s="299"/>
      <c r="K59" s="300"/>
      <c r="L59" s="300"/>
      <c r="M59" s="300"/>
      <c r="N59" s="300"/>
      <c r="O59" s="315"/>
      <c r="P59" s="299"/>
      <c r="Q59" s="300"/>
      <c r="R59" s="300"/>
      <c r="S59" s="300"/>
      <c r="T59" s="300"/>
      <c r="U59" s="315"/>
      <c r="V59" s="299"/>
      <c r="W59" s="300"/>
      <c r="X59" s="300"/>
      <c r="Y59" s="300"/>
      <c r="Z59" s="300"/>
      <c r="AA59" s="315"/>
      <c r="AB59" s="299"/>
      <c r="AC59" s="300"/>
      <c r="AD59" s="300"/>
      <c r="AE59" s="300"/>
      <c r="AF59" s="300"/>
      <c r="AG59" s="315"/>
      <c r="AH59" s="299"/>
      <c r="AI59" s="300"/>
      <c r="AJ59" s="300"/>
      <c r="AK59" s="300"/>
      <c r="AL59" s="300"/>
      <c r="AM59" s="315"/>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4">
      <c r="A60" s="80"/>
      <c r="B60" s="80"/>
      <c r="C60" s="80"/>
      <c r="D60" s="80"/>
      <c r="E60" s="80"/>
      <c r="F60" s="80"/>
      <c r="G60" s="80"/>
      <c r="H60" s="80"/>
      <c r="I60" s="80"/>
      <c r="J60" s="299"/>
      <c r="K60" s="300"/>
      <c r="L60" s="300"/>
      <c r="M60" s="300"/>
      <c r="N60" s="300"/>
      <c r="O60" s="315"/>
      <c r="P60" s="299"/>
      <c r="Q60" s="300"/>
      <c r="R60" s="300"/>
      <c r="S60" s="300"/>
      <c r="T60" s="300"/>
      <c r="U60" s="315"/>
      <c r="V60" s="299"/>
      <c r="W60" s="300"/>
      <c r="X60" s="300"/>
      <c r="Y60" s="300"/>
      <c r="Z60" s="300"/>
      <c r="AA60" s="315"/>
      <c r="AB60" s="299"/>
      <c r="AC60" s="300"/>
      <c r="AD60" s="300"/>
      <c r="AE60" s="300"/>
      <c r="AF60" s="300"/>
      <c r="AG60" s="315"/>
      <c r="AH60" s="299"/>
      <c r="AI60" s="300"/>
      <c r="AJ60" s="300"/>
      <c r="AK60" s="300"/>
      <c r="AL60" s="300"/>
      <c r="AM60" s="315"/>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ht="15" thickBot="1" x14ac:dyDescent="0.45">
      <c r="A61" s="80"/>
      <c r="B61" s="80"/>
      <c r="C61" s="80"/>
      <c r="D61" s="80"/>
      <c r="E61" s="80"/>
      <c r="F61" s="80"/>
      <c r="G61" s="80"/>
      <c r="H61" s="80"/>
      <c r="I61" s="80"/>
      <c r="J61" s="301"/>
      <c r="K61" s="302"/>
      <c r="L61" s="302"/>
      <c r="M61" s="302"/>
      <c r="N61" s="302"/>
      <c r="O61" s="316"/>
      <c r="P61" s="301"/>
      <c r="Q61" s="302"/>
      <c r="R61" s="302"/>
      <c r="S61" s="302"/>
      <c r="T61" s="302"/>
      <c r="U61" s="316"/>
      <c r="V61" s="301"/>
      <c r="W61" s="302"/>
      <c r="X61" s="302"/>
      <c r="Y61" s="302"/>
      <c r="Z61" s="302"/>
      <c r="AA61" s="316"/>
      <c r="AB61" s="301"/>
      <c r="AC61" s="302"/>
      <c r="AD61" s="302"/>
      <c r="AE61" s="302"/>
      <c r="AF61" s="302"/>
      <c r="AG61" s="316"/>
      <c r="AH61" s="301"/>
      <c r="AI61" s="302"/>
      <c r="AJ61" s="302"/>
      <c r="AK61" s="302"/>
      <c r="AL61" s="302"/>
      <c r="AM61" s="316"/>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4">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80" ht="15" customHeight="1" x14ac:dyDescent="0.4">
      <c r="A63" s="80"/>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0"/>
      <c r="AV63" s="80"/>
      <c r="AW63" s="80"/>
      <c r="AX63" s="80"/>
      <c r="AY63" s="80"/>
      <c r="AZ63" s="80"/>
      <c r="BA63" s="80"/>
      <c r="BB63" s="80"/>
      <c r="BC63" s="80"/>
      <c r="BD63" s="80"/>
      <c r="BE63" s="80"/>
      <c r="BF63" s="80"/>
      <c r="BG63" s="80"/>
      <c r="BH63" s="80"/>
    </row>
    <row r="64" spans="1:80" ht="15" customHeight="1" x14ac:dyDescent="0.4">
      <c r="A64" s="80"/>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0"/>
      <c r="AV64" s="80"/>
      <c r="AW64" s="80"/>
      <c r="AX64" s="80"/>
      <c r="AY64" s="80"/>
      <c r="AZ64" s="80"/>
      <c r="BA64" s="80"/>
      <c r="BB64" s="80"/>
      <c r="BC64" s="80"/>
      <c r="BD64" s="80"/>
      <c r="BE64" s="80"/>
      <c r="BF64" s="80"/>
      <c r="BG64" s="80"/>
      <c r="BH64" s="80"/>
    </row>
    <row r="65" spans="1:60" x14ac:dyDescent="0.4">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x14ac:dyDescent="0.4">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x14ac:dyDescent="0.4">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x14ac:dyDescent="0.4">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x14ac:dyDescent="0.4">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x14ac:dyDescent="0.4">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x14ac:dyDescent="0.4">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x14ac:dyDescent="0.4">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x14ac:dyDescent="0.4">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x14ac:dyDescent="0.4">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x14ac:dyDescent="0.4">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x14ac:dyDescent="0.4">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x14ac:dyDescent="0.4">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x14ac:dyDescent="0.4">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x14ac:dyDescent="0.4">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x14ac:dyDescent="0.4">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x14ac:dyDescent="0.4">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x14ac:dyDescent="0.4">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x14ac:dyDescent="0.4">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x14ac:dyDescent="0.4">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x14ac:dyDescent="0.4">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x14ac:dyDescent="0.4">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x14ac:dyDescent="0.4">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x14ac:dyDescent="0.4">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x14ac:dyDescent="0.4">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x14ac:dyDescent="0.4">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x14ac:dyDescent="0.4">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x14ac:dyDescent="0.4">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x14ac:dyDescent="0.4">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x14ac:dyDescent="0.4">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x14ac:dyDescent="0.4">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x14ac:dyDescent="0.4">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x14ac:dyDescent="0.4">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x14ac:dyDescent="0.4">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x14ac:dyDescent="0.4">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x14ac:dyDescent="0.4">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x14ac:dyDescent="0.4">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x14ac:dyDescent="0.4">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x14ac:dyDescent="0.4">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x14ac:dyDescent="0.4">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x14ac:dyDescent="0.4">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x14ac:dyDescent="0.4">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x14ac:dyDescent="0.4">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x14ac:dyDescent="0.4">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x14ac:dyDescent="0.4">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x14ac:dyDescent="0.4">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x14ac:dyDescent="0.4">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x14ac:dyDescent="0.4">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x14ac:dyDescent="0.4">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x14ac:dyDescent="0.4">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x14ac:dyDescent="0.4">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x14ac:dyDescent="0.4">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x14ac:dyDescent="0.4">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x14ac:dyDescent="0.4">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x14ac:dyDescent="0.4">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x14ac:dyDescent="0.4">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x14ac:dyDescent="0.4">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x14ac:dyDescent="0.4">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x14ac:dyDescent="0.4">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x14ac:dyDescent="0.4">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row>
    <row r="125" spans="1:60" x14ac:dyDescent="0.4">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row>
    <row r="126" spans="1:60" x14ac:dyDescent="0.4">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row>
    <row r="127" spans="1:60" x14ac:dyDescent="0.4">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row>
    <row r="128" spans="1:60" x14ac:dyDescent="0.4">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row>
    <row r="129" spans="1:60" x14ac:dyDescent="0.4">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row>
    <row r="130" spans="1:60" x14ac:dyDescent="0.4">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row>
    <row r="131" spans="1:60" x14ac:dyDescent="0.4">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row>
    <row r="132" spans="1:60" x14ac:dyDescent="0.4">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row>
    <row r="133" spans="1:60" x14ac:dyDescent="0.4">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row>
    <row r="134" spans="1:60" x14ac:dyDescent="0.4">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row>
    <row r="135" spans="1:60" x14ac:dyDescent="0.4">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row>
    <row r="136" spans="1:60" x14ac:dyDescent="0.4">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row>
    <row r="137" spans="1:60" x14ac:dyDescent="0.4">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row>
    <row r="138" spans="1:60" x14ac:dyDescent="0.4">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row>
    <row r="139" spans="1:60" x14ac:dyDescent="0.4">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row>
    <row r="140" spans="1:60" x14ac:dyDescent="0.4">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row>
    <row r="141" spans="1:60" x14ac:dyDescent="0.4">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row>
    <row r="142" spans="1:60" x14ac:dyDescent="0.4">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row>
    <row r="143" spans="1:60" x14ac:dyDescent="0.4">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row>
    <row r="144" spans="1:60" x14ac:dyDescent="0.4">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row>
    <row r="145" spans="1:60" x14ac:dyDescent="0.4">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row>
    <row r="146" spans="1:60" x14ac:dyDescent="0.4">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row>
    <row r="147" spans="1:60" x14ac:dyDescent="0.4">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row>
    <row r="148" spans="1:60" x14ac:dyDescent="0.4">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row>
    <row r="149" spans="1:60" x14ac:dyDescent="0.4">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row>
    <row r="150" spans="1:60" x14ac:dyDescent="0.4">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row>
    <row r="151" spans="1:60" x14ac:dyDescent="0.4">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row>
    <row r="152" spans="1:60" x14ac:dyDescent="0.4">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row>
    <row r="153" spans="1:60" x14ac:dyDescent="0.4">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row>
    <row r="154" spans="1:60" x14ac:dyDescent="0.4">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row>
    <row r="155" spans="1:60" x14ac:dyDescent="0.4">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row>
    <row r="156" spans="1:60" x14ac:dyDescent="0.4">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row>
    <row r="157" spans="1:60" x14ac:dyDescent="0.4">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row>
    <row r="158" spans="1:60" x14ac:dyDescent="0.4">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row>
    <row r="159" spans="1:60" x14ac:dyDescent="0.4">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row>
    <row r="160" spans="1:60" x14ac:dyDescent="0.4">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row>
    <row r="161" spans="1:60" x14ac:dyDescent="0.4">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row>
    <row r="162" spans="1:60" x14ac:dyDescent="0.4">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row>
    <row r="163" spans="1:60" x14ac:dyDescent="0.4">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row>
    <row r="164" spans="1:60" x14ac:dyDescent="0.4">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row>
    <row r="165" spans="1:60" x14ac:dyDescent="0.4">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row>
    <row r="166" spans="1:60" x14ac:dyDescent="0.4">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row>
    <row r="167" spans="1:60" x14ac:dyDescent="0.4">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row>
    <row r="168" spans="1:60" x14ac:dyDescent="0.4">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row>
    <row r="169" spans="1:60" x14ac:dyDescent="0.4">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row>
    <row r="170" spans="1:60" x14ac:dyDescent="0.4">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row>
    <row r="171" spans="1:60" x14ac:dyDescent="0.4">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row>
    <row r="172" spans="1:60" x14ac:dyDescent="0.4">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row>
    <row r="173" spans="1:60" x14ac:dyDescent="0.4">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row>
    <row r="174" spans="1:60" x14ac:dyDescent="0.4">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row>
    <row r="175" spans="1:60" x14ac:dyDescent="0.4">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row>
    <row r="176" spans="1:60" x14ac:dyDescent="0.4">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row>
    <row r="177" spans="1:60" x14ac:dyDescent="0.4">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row>
    <row r="178" spans="1:60" x14ac:dyDescent="0.4">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row>
    <row r="179" spans="1:60" x14ac:dyDescent="0.4">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row>
    <row r="180" spans="1:60" x14ac:dyDescent="0.4">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row>
    <row r="181" spans="1:60" x14ac:dyDescent="0.4">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row>
    <row r="182" spans="1:60" x14ac:dyDescent="0.4">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row>
    <row r="183" spans="1:60" x14ac:dyDescent="0.4">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row>
    <row r="184" spans="1:60" x14ac:dyDescent="0.4">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row>
    <row r="185" spans="1:60" x14ac:dyDescent="0.4">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row>
    <row r="186" spans="1:60" x14ac:dyDescent="0.4">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row>
    <row r="187" spans="1:60" x14ac:dyDescent="0.4">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row>
    <row r="188" spans="1:60" x14ac:dyDescent="0.4">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row>
    <row r="189" spans="1:60" x14ac:dyDescent="0.4">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row>
    <row r="190" spans="1:60" x14ac:dyDescent="0.4">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row>
    <row r="191" spans="1:60" x14ac:dyDescent="0.4">
      <c r="A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row>
    <row r="192" spans="1:60" x14ac:dyDescent="0.4">
      <c r="A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row>
    <row r="193" spans="1:60" x14ac:dyDescent="0.4">
      <c r="A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row>
    <row r="194" spans="1:60" x14ac:dyDescent="0.4">
      <c r="A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row>
    <row r="195" spans="1:60" x14ac:dyDescent="0.4">
      <c r="A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row>
    <row r="196" spans="1:60" x14ac:dyDescent="0.4">
      <c r="A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row>
    <row r="197" spans="1:60" x14ac:dyDescent="0.4">
      <c r="A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row>
    <row r="198" spans="1:60" x14ac:dyDescent="0.4">
      <c r="A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row>
    <row r="199" spans="1:60" x14ac:dyDescent="0.4">
      <c r="A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row>
    <row r="200" spans="1:60" x14ac:dyDescent="0.4">
      <c r="A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row>
    <row r="201" spans="1:60" x14ac:dyDescent="0.4">
      <c r="A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row>
    <row r="202" spans="1:60" x14ac:dyDescent="0.4">
      <c r="A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row>
    <row r="203" spans="1:60" x14ac:dyDescent="0.4">
      <c r="A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row>
    <row r="204" spans="1:60" x14ac:dyDescent="0.4">
      <c r="A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row>
    <row r="205" spans="1:60" x14ac:dyDescent="0.4">
      <c r="A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row>
    <row r="206" spans="1:60" x14ac:dyDescent="0.4">
      <c r="A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row>
    <row r="207" spans="1:60" x14ac:dyDescent="0.4">
      <c r="A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row>
    <row r="208" spans="1:60" x14ac:dyDescent="0.4">
      <c r="A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row>
    <row r="209" spans="1:60" x14ac:dyDescent="0.4">
      <c r="A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row>
    <row r="210" spans="1:60" x14ac:dyDescent="0.4">
      <c r="A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row>
    <row r="211" spans="1:60" x14ac:dyDescent="0.4">
      <c r="A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row>
    <row r="212" spans="1:60" x14ac:dyDescent="0.4">
      <c r="A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row>
    <row r="213" spans="1:60" x14ac:dyDescent="0.4">
      <c r="A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row>
    <row r="214" spans="1:60" x14ac:dyDescent="0.4">
      <c r="A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row>
    <row r="215" spans="1:60" x14ac:dyDescent="0.4">
      <c r="A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row>
    <row r="216" spans="1:60" x14ac:dyDescent="0.4">
      <c r="A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row>
    <row r="217" spans="1:60" x14ac:dyDescent="0.4">
      <c r="A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row>
    <row r="218" spans="1:60" x14ac:dyDescent="0.4">
      <c r="A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row>
    <row r="219" spans="1:60" x14ac:dyDescent="0.4">
      <c r="A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row>
    <row r="220" spans="1:60" x14ac:dyDescent="0.4">
      <c r="A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row>
    <row r="221" spans="1:60" x14ac:dyDescent="0.4">
      <c r="A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row>
    <row r="222" spans="1:60" x14ac:dyDescent="0.4">
      <c r="A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row>
    <row r="223" spans="1:60" x14ac:dyDescent="0.4">
      <c r="A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row>
    <row r="224" spans="1:60" x14ac:dyDescent="0.4">
      <c r="A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row>
    <row r="225" spans="1:60" x14ac:dyDescent="0.4">
      <c r="A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row>
    <row r="226" spans="1:60" x14ac:dyDescent="0.4">
      <c r="A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row>
    <row r="227" spans="1:60" x14ac:dyDescent="0.4">
      <c r="A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row>
    <row r="228" spans="1:60" x14ac:dyDescent="0.4">
      <c r="A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row>
    <row r="229" spans="1:60" x14ac:dyDescent="0.4">
      <c r="A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row>
    <row r="230" spans="1:60" x14ac:dyDescent="0.4">
      <c r="A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row>
    <row r="231" spans="1:60" x14ac:dyDescent="0.4">
      <c r="A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row>
    <row r="232" spans="1:60" x14ac:dyDescent="0.4">
      <c r="A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row>
    <row r="233" spans="1:60" x14ac:dyDescent="0.4">
      <c r="A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row>
    <row r="234" spans="1:60" x14ac:dyDescent="0.4">
      <c r="A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row>
    <row r="235" spans="1:60" x14ac:dyDescent="0.4">
      <c r="A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row>
    <row r="236" spans="1:60" x14ac:dyDescent="0.4">
      <c r="A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row>
    <row r="237" spans="1:60" x14ac:dyDescent="0.4">
      <c r="A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row>
    <row r="238" spans="1:60" x14ac:dyDescent="0.4">
      <c r="A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row>
    <row r="239" spans="1:60" x14ac:dyDescent="0.4">
      <c r="A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row>
    <row r="240" spans="1:60" x14ac:dyDescent="0.4">
      <c r="A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row>
    <row r="241" spans="1:60" x14ac:dyDescent="0.4">
      <c r="A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row>
    <row r="242" spans="1:60" x14ac:dyDescent="0.4">
      <c r="A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row>
    <row r="243" spans="1:60" x14ac:dyDescent="0.4">
      <c r="A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row>
    <row r="244" spans="1:60" x14ac:dyDescent="0.4">
      <c r="A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row>
    <row r="245" spans="1:60" x14ac:dyDescent="0.4">
      <c r="A245" s="80"/>
    </row>
    <row r="246" spans="1:60" x14ac:dyDescent="0.4">
      <c r="A246" s="80"/>
    </row>
    <row r="247" spans="1:60" x14ac:dyDescent="0.4">
      <c r="A247" s="80"/>
    </row>
    <row r="248" spans="1:60" x14ac:dyDescent="0.4">
      <c r="A248" s="8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7"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0"/>
      <c r="B1" s="336" t="s">
        <v>55</v>
      </c>
      <c r="C1" s="336"/>
      <c r="D1" s="336"/>
      <c r="E1" s="80"/>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7" x14ac:dyDescent="0.4">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7" ht="24.9" x14ac:dyDescent="0.4">
      <c r="A3" s="80"/>
      <c r="B3" s="8"/>
      <c r="C3" s="9" t="s">
        <v>52</v>
      </c>
      <c r="D3" s="9" t="s">
        <v>4</v>
      </c>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7" ht="49.75" x14ac:dyDescent="0.4">
      <c r="A4" s="80"/>
      <c r="B4" s="10" t="s">
        <v>51</v>
      </c>
      <c r="C4" s="11" t="s">
        <v>102</v>
      </c>
      <c r="D4" s="12">
        <v>0.2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7" ht="49.75" x14ac:dyDescent="0.4">
      <c r="A5" s="80"/>
      <c r="B5" s="13" t="s">
        <v>53</v>
      </c>
      <c r="C5" s="14" t="s">
        <v>103</v>
      </c>
      <c r="D5" s="15">
        <v>0.4</v>
      </c>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7" ht="49.75" x14ac:dyDescent="0.4">
      <c r="A6" s="80"/>
      <c r="B6" s="16" t="s">
        <v>107</v>
      </c>
      <c r="C6" s="14" t="s">
        <v>104</v>
      </c>
      <c r="D6" s="15">
        <v>0.6</v>
      </c>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7" ht="74.599999999999994" x14ac:dyDescent="0.4">
      <c r="A7" s="80"/>
      <c r="B7" s="17" t="s">
        <v>6</v>
      </c>
      <c r="C7" s="14" t="s">
        <v>105</v>
      </c>
      <c r="D7" s="15">
        <v>0.8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7" ht="49.75" x14ac:dyDescent="0.4">
      <c r="A8" s="80"/>
      <c r="B8" s="18" t="s">
        <v>54</v>
      </c>
      <c r="C8" s="14" t="s">
        <v>106</v>
      </c>
      <c r="D8" s="15">
        <v>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7" x14ac:dyDescent="0.4">
      <c r="A9" s="80"/>
      <c r="B9" s="104"/>
      <c r="C9" s="104"/>
      <c r="D9" s="104"/>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0" spans="1:37" x14ac:dyDescent="0.4">
      <c r="A10" s="80"/>
      <c r="B10" s="105"/>
      <c r="C10" s="104"/>
      <c r="D10" s="104"/>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row>
    <row r="11" spans="1:37" x14ac:dyDescent="0.4">
      <c r="A11" s="80"/>
      <c r="B11" s="104"/>
      <c r="C11" s="104"/>
      <c r="D11" s="104"/>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row>
    <row r="12" spans="1:37" x14ac:dyDescent="0.4">
      <c r="A12" s="80"/>
      <c r="B12" s="104"/>
      <c r="C12" s="104"/>
      <c r="D12" s="104"/>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7" x14ac:dyDescent="0.4">
      <c r="A13" s="80"/>
      <c r="B13" s="104"/>
      <c r="C13" s="104"/>
      <c r="D13" s="104"/>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7" x14ac:dyDescent="0.4">
      <c r="A14" s="80"/>
      <c r="B14" s="104"/>
      <c r="C14" s="104"/>
      <c r="D14" s="104"/>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37" x14ac:dyDescent="0.4">
      <c r="A15" s="80"/>
      <c r="B15" s="104"/>
      <c r="C15" s="104"/>
      <c r="D15" s="104"/>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row>
    <row r="16" spans="1:37" x14ac:dyDescent="0.4">
      <c r="A16" s="80"/>
      <c r="B16" s="104"/>
      <c r="C16" s="104"/>
      <c r="D16" s="10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row>
    <row r="17" spans="1:37" x14ac:dyDescent="0.4">
      <c r="A17" s="80"/>
      <c r="B17" s="104"/>
      <c r="C17" s="104"/>
      <c r="D17" s="10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37" x14ac:dyDescent="0.4">
      <c r="A18" s="80"/>
      <c r="B18" s="104"/>
      <c r="C18" s="104"/>
      <c r="D18" s="10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row>
    <row r="19" spans="1:37" x14ac:dyDescent="0.4">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row>
    <row r="20" spans="1:37" x14ac:dyDescent="0.4">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1:37" x14ac:dyDescent="0.4">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row>
    <row r="22" spans="1:37" x14ac:dyDescent="0.4">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1:37" x14ac:dyDescent="0.4">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row>
    <row r="24" spans="1:37" x14ac:dyDescent="0.4">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row>
    <row r="25" spans="1:37" x14ac:dyDescent="0.4">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row>
    <row r="26" spans="1:37" x14ac:dyDescent="0.4">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1:37" x14ac:dyDescent="0.4">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37" x14ac:dyDescent="0.4">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1:37" x14ac:dyDescent="0.4">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row>
    <row r="30" spans="1:37" x14ac:dyDescent="0.4">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1:37" x14ac:dyDescent="0.4">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1:37" x14ac:dyDescent="0.4">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row>
    <row r="33" spans="1:31" x14ac:dyDescent="0.4">
      <c r="A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x14ac:dyDescent="0.4">
      <c r="A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x14ac:dyDescent="0.4">
      <c r="A35" s="80"/>
    </row>
    <row r="36" spans="1:31" x14ac:dyDescent="0.4">
      <c r="A36" s="80"/>
    </row>
    <row r="37" spans="1:31" x14ac:dyDescent="0.4">
      <c r="A37" s="80"/>
    </row>
    <row r="38" spans="1:31" x14ac:dyDescent="0.4">
      <c r="A38" s="80"/>
    </row>
    <row r="39" spans="1:31" x14ac:dyDescent="0.4">
      <c r="A39" s="80"/>
    </row>
    <row r="40" spans="1:31" x14ac:dyDescent="0.4">
      <c r="A40" s="80"/>
    </row>
    <row r="41" spans="1:31" x14ac:dyDescent="0.4">
      <c r="A41" s="80"/>
    </row>
    <row r="42" spans="1:31" x14ac:dyDescent="0.4">
      <c r="A42" s="80"/>
    </row>
    <row r="43" spans="1:31" x14ac:dyDescent="0.4">
      <c r="A43" s="80"/>
    </row>
    <row r="44" spans="1:31" x14ac:dyDescent="0.4">
      <c r="A44" s="80"/>
    </row>
    <row r="45" spans="1:31" x14ac:dyDescent="0.4">
      <c r="A45" s="80"/>
    </row>
    <row r="46" spans="1:31" x14ac:dyDescent="0.4">
      <c r="A46" s="80"/>
    </row>
    <row r="47" spans="1:31" x14ac:dyDescent="0.4">
      <c r="A47" s="80"/>
    </row>
    <row r="48" spans="1:31" x14ac:dyDescent="0.4">
      <c r="A48" s="80"/>
    </row>
    <row r="49" spans="1:1" x14ac:dyDescent="0.4">
      <c r="A49" s="80"/>
    </row>
    <row r="50" spans="1:1" x14ac:dyDescent="0.4">
      <c r="A50" s="80"/>
    </row>
    <row r="51" spans="1:1" x14ac:dyDescent="0.4">
      <c r="A51" s="80"/>
    </row>
    <row r="52" spans="1:1" x14ac:dyDescent="0.4">
      <c r="A52" s="80"/>
    </row>
    <row r="53" spans="1:1" x14ac:dyDescent="0.4">
      <c r="A53" s="80"/>
    </row>
    <row r="54" spans="1:1" x14ac:dyDescent="0.4">
      <c r="A54" s="80"/>
    </row>
    <row r="55" spans="1:1" x14ac:dyDescent="0.4">
      <c r="A55" s="8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0"/>
      <c r="B1" s="337" t="s">
        <v>63</v>
      </c>
      <c r="C1" s="337"/>
      <c r="D1" s="337"/>
      <c r="E1" s="80"/>
      <c r="F1" s="80"/>
      <c r="G1" s="80"/>
      <c r="H1" s="80"/>
      <c r="I1" s="80"/>
      <c r="J1" s="80"/>
      <c r="K1" s="80"/>
      <c r="L1" s="80"/>
      <c r="M1" s="80"/>
      <c r="N1" s="80"/>
      <c r="O1" s="80"/>
      <c r="P1" s="80"/>
      <c r="Q1" s="80"/>
      <c r="R1" s="80"/>
      <c r="S1" s="80"/>
      <c r="T1" s="80"/>
      <c r="U1" s="80"/>
    </row>
    <row r="2" spans="1:21" x14ac:dyDescent="0.4">
      <c r="A2" s="80"/>
      <c r="B2" s="80"/>
      <c r="C2" s="80"/>
      <c r="D2" s="80"/>
      <c r="E2" s="80"/>
      <c r="F2" s="80"/>
      <c r="G2" s="80"/>
      <c r="H2" s="80"/>
      <c r="I2" s="80"/>
      <c r="J2" s="80"/>
      <c r="K2" s="80"/>
      <c r="L2" s="80"/>
      <c r="M2" s="80"/>
      <c r="N2" s="80"/>
      <c r="O2" s="80"/>
      <c r="P2" s="80"/>
      <c r="Q2" s="80"/>
      <c r="R2" s="80"/>
      <c r="S2" s="80"/>
      <c r="T2" s="80"/>
      <c r="U2" s="80"/>
    </row>
    <row r="3" spans="1:21" ht="30" x14ac:dyDescent="0.4">
      <c r="A3" s="80"/>
      <c r="B3" s="101"/>
      <c r="C3" s="32" t="s">
        <v>56</v>
      </c>
      <c r="D3" s="32" t="s">
        <v>57</v>
      </c>
      <c r="E3" s="80"/>
      <c r="F3" s="80"/>
      <c r="G3" s="80"/>
      <c r="H3" s="80"/>
      <c r="I3" s="80"/>
      <c r="J3" s="80"/>
      <c r="K3" s="80"/>
      <c r="L3" s="80"/>
      <c r="M3" s="80"/>
      <c r="N3" s="80"/>
      <c r="O3" s="80"/>
      <c r="P3" s="80"/>
      <c r="Q3" s="80"/>
      <c r="R3" s="80"/>
      <c r="S3" s="80"/>
      <c r="T3" s="80"/>
      <c r="U3" s="80"/>
    </row>
    <row r="4" spans="1:21" ht="32.6" x14ac:dyDescent="0.4">
      <c r="A4" s="100" t="s">
        <v>83</v>
      </c>
      <c r="B4" s="35" t="s">
        <v>101</v>
      </c>
      <c r="C4" s="40" t="s">
        <v>158</v>
      </c>
      <c r="D4" s="33" t="s">
        <v>97</v>
      </c>
      <c r="E4" s="80"/>
      <c r="F4" s="80"/>
      <c r="G4" s="80"/>
      <c r="H4" s="80"/>
      <c r="I4" s="80"/>
      <c r="J4" s="80"/>
      <c r="K4" s="80"/>
      <c r="L4" s="80"/>
      <c r="M4" s="80"/>
      <c r="N4" s="80"/>
      <c r="O4" s="80"/>
      <c r="P4" s="80"/>
      <c r="Q4" s="80"/>
      <c r="R4" s="80"/>
      <c r="S4" s="80"/>
      <c r="T4" s="80"/>
      <c r="U4" s="80"/>
    </row>
    <row r="5" spans="1:21" ht="65.150000000000006" x14ac:dyDescent="0.4">
      <c r="A5" s="100" t="s">
        <v>84</v>
      </c>
      <c r="B5" s="36" t="s">
        <v>59</v>
      </c>
      <c r="C5" s="41" t="s">
        <v>93</v>
      </c>
      <c r="D5" s="34" t="s">
        <v>98</v>
      </c>
      <c r="E5" s="80"/>
      <c r="F5" s="80"/>
      <c r="G5" s="80"/>
      <c r="H5" s="80"/>
      <c r="I5" s="80"/>
      <c r="J5" s="80"/>
      <c r="K5" s="80"/>
      <c r="L5" s="80"/>
      <c r="M5" s="80"/>
      <c r="N5" s="80"/>
      <c r="O5" s="80"/>
      <c r="P5" s="80"/>
      <c r="Q5" s="80"/>
      <c r="R5" s="80"/>
      <c r="S5" s="80"/>
      <c r="T5" s="80"/>
      <c r="U5" s="80"/>
    </row>
    <row r="6" spans="1:21" ht="65.150000000000006" x14ac:dyDescent="0.4">
      <c r="A6" s="100" t="s">
        <v>81</v>
      </c>
      <c r="B6" s="37" t="s">
        <v>60</v>
      </c>
      <c r="C6" s="41" t="s">
        <v>94</v>
      </c>
      <c r="D6" s="34" t="s">
        <v>100</v>
      </c>
      <c r="E6" s="80"/>
      <c r="F6" s="80"/>
      <c r="G6" s="80"/>
      <c r="H6" s="80"/>
      <c r="I6" s="80"/>
      <c r="J6" s="80"/>
      <c r="K6" s="80"/>
      <c r="L6" s="80"/>
      <c r="M6" s="80"/>
      <c r="N6" s="80"/>
      <c r="O6" s="80"/>
      <c r="P6" s="80"/>
      <c r="Q6" s="80"/>
      <c r="R6" s="80"/>
      <c r="S6" s="80"/>
      <c r="T6" s="80"/>
      <c r="U6" s="80"/>
    </row>
    <row r="7" spans="1:21" ht="65.150000000000006" x14ac:dyDescent="0.4">
      <c r="A7" s="100" t="s">
        <v>7</v>
      </c>
      <c r="B7" s="38" t="s">
        <v>61</v>
      </c>
      <c r="C7" s="41" t="s">
        <v>95</v>
      </c>
      <c r="D7" s="34" t="s">
        <v>99</v>
      </c>
      <c r="E7" s="80"/>
      <c r="F7" s="80"/>
      <c r="G7" s="80"/>
      <c r="H7" s="80"/>
      <c r="I7" s="80"/>
      <c r="J7" s="80"/>
      <c r="K7" s="80"/>
      <c r="L7" s="80"/>
      <c r="M7" s="80"/>
      <c r="N7" s="80"/>
      <c r="O7" s="80"/>
      <c r="P7" s="80"/>
      <c r="Q7" s="80"/>
      <c r="R7" s="80"/>
      <c r="S7" s="80"/>
      <c r="T7" s="80"/>
      <c r="U7" s="80"/>
    </row>
    <row r="8" spans="1:21" ht="65.150000000000006" x14ac:dyDescent="0.4">
      <c r="A8" s="100" t="s">
        <v>85</v>
      </c>
      <c r="B8" s="39" t="s">
        <v>62</v>
      </c>
      <c r="C8" s="41" t="s">
        <v>96</v>
      </c>
      <c r="D8" s="34" t="s">
        <v>118</v>
      </c>
      <c r="E8" s="80"/>
      <c r="F8" s="80"/>
      <c r="G8" s="80"/>
      <c r="H8" s="80"/>
      <c r="I8" s="80"/>
      <c r="J8" s="80"/>
      <c r="K8" s="80"/>
      <c r="L8" s="80"/>
      <c r="M8" s="80"/>
      <c r="N8" s="80"/>
      <c r="O8" s="80"/>
      <c r="P8" s="80"/>
      <c r="Q8" s="80"/>
      <c r="R8" s="80"/>
      <c r="S8" s="80"/>
      <c r="T8" s="80"/>
      <c r="U8" s="80"/>
    </row>
    <row r="9" spans="1:21" ht="20.149999999999999" x14ac:dyDescent="0.4">
      <c r="A9" s="100"/>
      <c r="B9" s="100"/>
      <c r="C9" s="102"/>
      <c r="D9" s="102"/>
      <c r="E9" s="80"/>
      <c r="F9" s="80"/>
      <c r="G9" s="80"/>
      <c r="H9" s="80"/>
      <c r="I9" s="80"/>
      <c r="J9" s="80"/>
      <c r="K9" s="80"/>
      <c r="L9" s="80"/>
      <c r="M9" s="80"/>
      <c r="N9" s="80"/>
      <c r="O9" s="80"/>
      <c r="P9" s="80"/>
      <c r="Q9" s="80"/>
      <c r="R9" s="80"/>
      <c r="S9" s="80"/>
      <c r="T9" s="80"/>
      <c r="U9" s="80"/>
    </row>
    <row r="10" spans="1:21" x14ac:dyDescent="0.4">
      <c r="A10" s="100"/>
      <c r="B10" s="103"/>
      <c r="C10" s="103"/>
      <c r="D10" s="103"/>
      <c r="E10" s="80"/>
      <c r="F10" s="80"/>
      <c r="G10" s="80"/>
      <c r="H10" s="80"/>
      <c r="I10" s="80"/>
      <c r="J10" s="80"/>
      <c r="K10" s="80"/>
      <c r="L10" s="80"/>
      <c r="M10" s="80"/>
      <c r="N10" s="80"/>
      <c r="O10" s="80"/>
      <c r="P10" s="80"/>
      <c r="Q10" s="80"/>
      <c r="R10" s="80"/>
      <c r="S10" s="80"/>
      <c r="T10" s="80"/>
      <c r="U10" s="80"/>
    </row>
    <row r="11" spans="1:21" x14ac:dyDescent="0.4">
      <c r="A11" s="100"/>
      <c r="B11" s="100" t="s">
        <v>91</v>
      </c>
      <c r="C11" s="100" t="s">
        <v>146</v>
      </c>
      <c r="D11" s="100" t="s">
        <v>153</v>
      </c>
      <c r="E11" s="80"/>
      <c r="F11" s="80"/>
      <c r="G11" s="80"/>
      <c r="H11" s="80"/>
      <c r="I11" s="80"/>
      <c r="J11" s="80"/>
      <c r="K11" s="80"/>
      <c r="L11" s="80"/>
      <c r="M11" s="80"/>
      <c r="N11" s="80"/>
      <c r="O11" s="80"/>
      <c r="P11" s="80"/>
      <c r="Q11" s="80"/>
      <c r="R11" s="80"/>
      <c r="S11" s="80"/>
      <c r="T11" s="80"/>
      <c r="U11" s="80"/>
    </row>
    <row r="12" spans="1:21" x14ac:dyDescent="0.4">
      <c r="A12" s="100"/>
      <c r="B12" s="100" t="s">
        <v>89</v>
      </c>
      <c r="C12" s="100" t="s">
        <v>150</v>
      </c>
      <c r="D12" s="100" t="s">
        <v>154</v>
      </c>
      <c r="E12" s="80"/>
      <c r="F12" s="80"/>
      <c r="G12" s="80"/>
      <c r="H12" s="80"/>
      <c r="I12" s="80"/>
      <c r="J12" s="80"/>
      <c r="K12" s="80"/>
      <c r="L12" s="80"/>
      <c r="M12" s="80"/>
      <c r="N12" s="80"/>
      <c r="O12" s="80"/>
      <c r="P12" s="80"/>
      <c r="Q12" s="80"/>
      <c r="R12" s="80"/>
      <c r="S12" s="80"/>
      <c r="T12" s="80"/>
      <c r="U12" s="80"/>
    </row>
    <row r="13" spans="1:21" x14ac:dyDescent="0.4">
      <c r="A13" s="100"/>
      <c r="B13" s="100"/>
      <c r="C13" s="100" t="s">
        <v>149</v>
      </c>
      <c r="D13" s="100" t="s">
        <v>155</v>
      </c>
      <c r="E13" s="80"/>
      <c r="F13" s="80"/>
      <c r="G13" s="80"/>
      <c r="H13" s="80"/>
      <c r="I13" s="80"/>
      <c r="J13" s="80"/>
      <c r="K13" s="80"/>
      <c r="L13" s="80"/>
      <c r="M13" s="80"/>
      <c r="N13" s="80"/>
      <c r="O13" s="80"/>
      <c r="P13" s="80"/>
      <c r="Q13" s="80"/>
      <c r="R13" s="80"/>
      <c r="S13" s="80"/>
      <c r="T13" s="80"/>
      <c r="U13" s="80"/>
    </row>
    <row r="14" spans="1:21" x14ac:dyDescent="0.4">
      <c r="A14" s="100"/>
      <c r="B14" s="100"/>
      <c r="C14" s="100" t="s">
        <v>151</v>
      </c>
      <c r="D14" s="100" t="s">
        <v>156</v>
      </c>
      <c r="E14" s="80"/>
      <c r="F14" s="80"/>
      <c r="G14" s="80"/>
      <c r="H14" s="80"/>
      <c r="I14" s="80"/>
      <c r="J14" s="80"/>
      <c r="K14" s="80"/>
      <c r="L14" s="80"/>
      <c r="M14" s="80"/>
      <c r="N14" s="80"/>
      <c r="O14" s="80"/>
      <c r="P14" s="80"/>
      <c r="Q14" s="80"/>
      <c r="R14" s="80"/>
      <c r="S14" s="80"/>
      <c r="T14" s="80"/>
      <c r="U14" s="80"/>
    </row>
    <row r="15" spans="1:21" x14ac:dyDescent="0.4">
      <c r="A15" s="100"/>
      <c r="B15" s="100"/>
      <c r="C15" s="100" t="s">
        <v>152</v>
      </c>
      <c r="D15" s="100" t="s">
        <v>157</v>
      </c>
      <c r="E15" s="80"/>
      <c r="F15" s="80"/>
      <c r="G15" s="80"/>
      <c r="H15" s="80"/>
      <c r="I15" s="80"/>
      <c r="J15" s="80"/>
      <c r="K15" s="80"/>
      <c r="L15" s="80"/>
      <c r="M15" s="80"/>
      <c r="N15" s="80"/>
      <c r="O15" s="80"/>
      <c r="P15" s="80"/>
      <c r="Q15" s="80"/>
      <c r="R15" s="80"/>
      <c r="S15" s="80"/>
      <c r="T15" s="80"/>
      <c r="U15" s="80"/>
    </row>
    <row r="16" spans="1:21" x14ac:dyDescent="0.4">
      <c r="A16" s="100"/>
      <c r="B16" s="100"/>
      <c r="C16" s="100"/>
      <c r="D16" s="100"/>
      <c r="E16" s="80"/>
      <c r="F16" s="80"/>
      <c r="G16" s="80"/>
      <c r="H16" s="80"/>
      <c r="I16" s="80"/>
      <c r="J16" s="80"/>
      <c r="K16" s="80"/>
      <c r="L16" s="80"/>
      <c r="M16" s="80"/>
      <c r="N16" s="80"/>
      <c r="O16" s="80"/>
    </row>
    <row r="17" spans="1:15" x14ac:dyDescent="0.4">
      <c r="A17" s="100"/>
      <c r="B17" s="100"/>
      <c r="C17" s="100"/>
      <c r="D17" s="100"/>
      <c r="E17" s="80"/>
      <c r="F17" s="80"/>
      <c r="G17" s="80"/>
      <c r="H17" s="80"/>
      <c r="I17" s="80"/>
      <c r="J17" s="80"/>
      <c r="K17" s="80"/>
      <c r="L17" s="80"/>
      <c r="M17" s="80"/>
      <c r="N17" s="80"/>
      <c r="O17" s="80"/>
    </row>
    <row r="18" spans="1:15" x14ac:dyDescent="0.4">
      <c r="A18" s="100"/>
      <c r="B18" s="104"/>
      <c r="C18" s="104"/>
      <c r="D18" s="104"/>
      <c r="E18" s="80"/>
      <c r="F18" s="80"/>
      <c r="G18" s="80"/>
      <c r="H18" s="80"/>
      <c r="I18" s="80"/>
      <c r="J18" s="80"/>
      <c r="K18" s="80"/>
      <c r="L18" s="80"/>
      <c r="M18" s="80"/>
      <c r="N18" s="80"/>
      <c r="O18" s="80"/>
    </row>
    <row r="19" spans="1:15" x14ac:dyDescent="0.4">
      <c r="A19" s="100"/>
      <c r="B19" s="104"/>
      <c r="C19" s="104"/>
      <c r="D19" s="104"/>
      <c r="E19" s="80"/>
      <c r="F19" s="80"/>
      <c r="G19" s="80"/>
      <c r="H19" s="80"/>
      <c r="I19" s="80"/>
      <c r="J19" s="80"/>
      <c r="K19" s="80"/>
      <c r="L19" s="80"/>
      <c r="M19" s="80"/>
      <c r="N19" s="80"/>
      <c r="O19" s="80"/>
    </row>
    <row r="20" spans="1:15" x14ac:dyDescent="0.4">
      <c r="A20" s="100"/>
      <c r="B20" s="104"/>
      <c r="C20" s="104"/>
      <c r="D20" s="104"/>
      <c r="E20" s="80"/>
      <c r="F20" s="80"/>
      <c r="G20" s="80"/>
      <c r="H20" s="80"/>
      <c r="I20" s="80"/>
      <c r="J20" s="80"/>
      <c r="K20" s="80"/>
      <c r="L20" s="80"/>
      <c r="M20" s="80"/>
      <c r="N20" s="80"/>
      <c r="O20" s="80"/>
    </row>
    <row r="21" spans="1:15" x14ac:dyDescent="0.4">
      <c r="A21" s="100"/>
      <c r="B21" s="104"/>
      <c r="C21" s="104"/>
      <c r="D21" s="104"/>
      <c r="E21" s="80"/>
      <c r="F21" s="80"/>
      <c r="G21" s="80"/>
      <c r="H21" s="80"/>
      <c r="I21" s="80"/>
      <c r="J21" s="80"/>
      <c r="K21" s="80"/>
      <c r="L21" s="80"/>
      <c r="M21" s="80"/>
      <c r="N21" s="80"/>
      <c r="O21" s="80"/>
    </row>
    <row r="22" spans="1:15" ht="20.149999999999999" x14ac:dyDescent="0.4">
      <c r="A22" s="100"/>
      <c r="B22" s="100"/>
      <c r="C22" s="102"/>
      <c r="D22" s="102"/>
      <c r="E22" s="80"/>
      <c r="F22" s="80"/>
      <c r="G22" s="80"/>
      <c r="H22" s="80"/>
      <c r="I22" s="80"/>
      <c r="J22" s="80"/>
      <c r="K22" s="80"/>
      <c r="L22" s="80"/>
      <c r="M22" s="80"/>
      <c r="N22" s="80"/>
      <c r="O22" s="80"/>
    </row>
    <row r="23" spans="1:15" ht="20.149999999999999" x14ac:dyDescent="0.4">
      <c r="A23" s="100"/>
      <c r="B23" s="100"/>
      <c r="C23" s="102"/>
      <c r="D23" s="102"/>
      <c r="E23" s="80"/>
      <c r="F23" s="80"/>
      <c r="G23" s="80"/>
      <c r="H23" s="80"/>
      <c r="I23" s="80"/>
      <c r="J23" s="80"/>
      <c r="K23" s="80"/>
      <c r="L23" s="80"/>
      <c r="M23" s="80"/>
      <c r="N23" s="80"/>
      <c r="O23" s="80"/>
    </row>
    <row r="24" spans="1:15" ht="20.149999999999999" x14ac:dyDescent="0.4">
      <c r="A24" s="100"/>
      <c r="B24" s="100"/>
      <c r="C24" s="102"/>
      <c r="D24" s="102"/>
      <c r="E24" s="80"/>
      <c r="F24" s="80"/>
      <c r="G24" s="80"/>
      <c r="H24" s="80"/>
      <c r="I24" s="80"/>
      <c r="J24" s="80"/>
      <c r="K24" s="80"/>
      <c r="L24" s="80"/>
      <c r="M24" s="80"/>
      <c r="N24" s="80"/>
      <c r="O24" s="80"/>
    </row>
    <row r="25" spans="1:15" ht="20.149999999999999" x14ac:dyDescent="0.4">
      <c r="A25" s="100"/>
      <c r="B25" s="100"/>
      <c r="C25" s="102"/>
      <c r="D25" s="102"/>
      <c r="E25" s="80"/>
      <c r="F25" s="80"/>
      <c r="G25" s="80"/>
      <c r="H25" s="80"/>
      <c r="I25" s="80"/>
      <c r="J25" s="80"/>
      <c r="K25" s="80"/>
      <c r="L25" s="80"/>
      <c r="M25" s="80"/>
      <c r="N25" s="80"/>
      <c r="O25" s="80"/>
    </row>
    <row r="26" spans="1:15" ht="20.149999999999999" x14ac:dyDescent="0.4">
      <c r="A26" s="100"/>
      <c r="B26" s="100"/>
      <c r="C26" s="102"/>
      <c r="D26" s="102"/>
      <c r="E26" s="80"/>
      <c r="F26" s="80"/>
      <c r="G26" s="80"/>
      <c r="H26" s="80"/>
      <c r="I26" s="80"/>
      <c r="J26" s="80"/>
      <c r="K26" s="80"/>
      <c r="L26" s="80"/>
      <c r="M26" s="80"/>
      <c r="N26" s="80"/>
      <c r="O26" s="80"/>
    </row>
    <row r="27" spans="1:15" ht="20.149999999999999" x14ac:dyDescent="0.4">
      <c r="A27" s="100"/>
      <c r="B27" s="100"/>
      <c r="C27" s="102"/>
      <c r="D27" s="102"/>
      <c r="E27" s="80"/>
      <c r="F27" s="80"/>
      <c r="G27" s="80"/>
      <c r="H27" s="80"/>
      <c r="I27" s="80"/>
      <c r="J27" s="80"/>
      <c r="K27" s="80"/>
      <c r="L27" s="80"/>
      <c r="M27" s="80"/>
      <c r="N27" s="80"/>
      <c r="O27" s="80"/>
    </row>
    <row r="28" spans="1:15" ht="20.149999999999999" x14ac:dyDescent="0.4">
      <c r="A28" s="100"/>
      <c r="B28" s="100"/>
      <c r="C28" s="102"/>
      <c r="D28" s="102"/>
      <c r="E28" s="80"/>
      <c r="F28" s="80"/>
      <c r="G28" s="80"/>
      <c r="H28" s="80"/>
      <c r="I28" s="80"/>
      <c r="J28" s="80"/>
      <c r="K28" s="80"/>
      <c r="L28" s="80"/>
      <c r="M28" s="80"/>
      <c r="N28" s="80"/>
      <c r="O28" s="80"/>
    </row>
    <row r="29" spans="1:15" ht="20.149999999999999" x14ac:dyDescent="0.4">
      <c r="A29" s="100"/>
      <c r="B29" s="100"/>
      <c r="C29" s="102"/>
      <c r="D29" s="102"/>
      <c r="E29" s="80"/>
      <c r="F29" s="80"/>
      <c r="G29" s="80"/>
      <c r="H29" s="80"/>
      <c r="I29" s="80"/>
      <c r="J29" s="80"/>
      <c r="K29" s="80"/>
      <c r="L29" s="80"/>
      <c r="M29" s="80"/>
      <c r="N29" s="80"/>
      <c r="O29" s="80"/>
    </row>
    <row r="30" spans="1:15" ht="20.149999999999999" x14ac:dyDescent="0.4">
      <c r="A30" s="100"/>
      <c r="B30" s="100"/>
      <c r="C30" s="102"/>
      <c r="D30" s="102"/>
      <c r="E30" s="80"/>
      <c r="F30" s="80"/>
      <c r="G30" s="80"/>
      <c r="H30" s="80"/>
      <c r="I30" s="80"/>
      <c r="J30" s="80"/>
      <c r="K30" s="80"/>
      <c r="L30" s="80"/>
      <c r="M30" s="80"/>
      <c r="N30" s="80"/>
      <c r="O30" s="80"/>
    </row>
    <row r="31" spans="1:15" ht="20.149999999999999" x14ac:dyDescent="0.4">
      <c r="A31" s="100"/>
      <c r="B31" s="100"/>
      <c r="C31" s="102"/>
      <c r="D31" s="102"/>
      <c r="E31" s="80"/>
      <c r="F31" s="80"/>
      <c r="G31" s="80"/>
      <c r="H31" s="80"/>
      <c r="I31" s="80"/>
      <c r="J31" s="80"/>
      <c r="K31" s="80"/>
      <c r="L31" s="80"/>
      <c r="M31" s="80"/>
      <c r="N31" s="80"/>
      <c r="O31" s="80"/>
    </row>
    <row r="32" spans="1:15" ht="20.149999999999999" x14ac:dyDescent="0.4">
      <c r="A32" s="100"/>
      <c r="B32" s="100"/>
      <c r="C32" s="102"/>
      <c r="D32" s="102"/>
      <c r="E32" s="80"/>
      <c r="F32" s="80"/>
      <c r="G32" s="80"/>
      <c r="H32" s="80"/>
      <c r="I32" s="80"/>
      <c r="J32" s="80"/>
      <c r="K32" s="80"/>
      <c r="L32" s="80"/>
      <c r="M32" s="80"/>
      <c r="N32" s="80"/>
      <c r="O32" s="80"/>
    </row>
    <row r="33" spans="1:15" ht="20.149999999999999" x14ac:dyDescent="0.4">
      <c r="A33" s="100"/>
      <c r="B33" s="100"/>
      <c r="C33" s="102"/>
      <c r="D33" s="102"/>
      <c r="E33" s="80"/>
      <c r="F33" s="80"/>
      <c r="G33" s="80"/>
      <c r="H33" s="80"/>
      <c r="I33" s="80"/>
      <c r="J33" s="80"/>
      <c r="K33" s="80"/>
      <c r="L33" s="80"/>
      <c r="M33" s="80"/>
      <c r="N33" s="80"/>
      <c r="O33" s="80"/>
    </row>
    <row r="34" spans="1:15" ht="20.149999999999999" x14ac:dyDescent="0.4">
      <c r="A34" s="100"/>
      <c r="B34" s="100"/>
      <c r="C34" s="102"/>
      <c r="D34" s="102"/>
      <c r="E34" s="80"/>
      <c r="F34" s="80"/>
      <c r="G34" s="80"/>
      <c r="H34" s="80"/>
      <c r="I34" s="80"/>
      <c r="J34" s="80"/>
      <c r="K34" s="80"/>
      <c r="L34" s="80"/>
      <c r="M34" s="80"/>
      <c r="N34" s="80"/>
      <c r="O34" s="80"/>
    </row>
    <row r="35" spans="1:15" ht="20.149999999999999" x14ac:dyDescent="0.4">
      <c r="A35" s="100"/>
      <c r="B35" s="100"/>
      <c r="C35" s="102"/>
      <c r="D35" s="102"/>
      <c r="E35" s="80"/>
      <c r="F35" s="80"/>
      <c r="G35" s="80"/>
      <c r="H35" s="80"/>
      <c r="I35" s="80"/>
      <c r="J35" s="80"/>
      <c r="K35" s="80"/>
      <c r="L35" s="80"/>
      <c r="M35" s="80"/>
      <c r="N35" s="80"/>
      <c r="O35" s="80"/>
    </row>
    <row r="36" spans="1:15" ht="20.149999999999999" x14ac:dyDescent="0.4">
      <c r="A36" s="100"/>
      <c r="B36" s="100"/>
      <c r="C36" s="102"/>
      <c r="D36" s="102"/>
      <c r="E36" s="80"/>
      <c r="F36" s="80"/>
      <c r="G36" s="80"/>
      <c r="H36" s="80"/>
      <c r="I36" s="80"/>
      <c r="J36" s="80"/>
      <c r="K36" s="80"/>
      <c r="L36" s="80"/>
      <c r="M36" s="80"/>
      <c r="N36" s="80"/>
      <c r="O36" s="80"/>
    </row>
    <row r="37" spans="1:15" ht="20.149999999999999" x14ac:dyDescent="0.4">
      <c r="A37" s="100"/>
      <c r="B37" s="100"/>
      <c r="C37" s="102"/>
      <c r="D37" s="102"/>
      <c r="E37" s="80"/>
      <c r="F37" s="80"/>
      <c r="G37" s="80"/>
      <c r="H37" s="80"/>
      <c r="I37" s="80"/>
      <c r="J37" s="80"/>
      <c r="K37" s="80"/>
      <c r="L37" s="80"/>
      <c r="M37" s="80"/>
      <c r="N37" s="80"/>
      <c r="O37" s="80"/>
    </row>
    <row r="38" spans="1:15" ht="20.149999999999999" x14ac:dyDescent="0.4">
      <c r="A38" s="100"/>
      <c r="B38" s="100"/>
      <c r="C38" s="102"/>
      <c r="D38" s="102"/>
      <c r="E38" s="80"/>
      <c r="F38" s="80"/>
      <c r="G38" s="80"/>
      <c r="H38" s="80"/>
      <c r="I38" s="80"/>
      <c r="J38" s="80"/>
      <c r="K38" s="80"/>
      <c r="L38" s="80"/>
      <c r="M38" s="80"/>
      <c r="N38" s="80"/>
      <c r="O38" s="80"/>
    </row>
    <row r="39" spans="1:15" ht="20.149999999999999" x14ac:dyDescent="0.4">
      <c r="A39" s="100"/>
      <c r="B39" s="100"/>
      <c r="C39" s="102"/>
      <c r="D39" s="102"/>
      <c r="E39" s="80"/>
      <c r="F39" s="80"/>
      <c r="G39" s="80"/>
      <c r="H39" s="80"/>
      <c r="I39" s="80"/>
      <c r="J39" s="80"/>
      <c r="K39" s="80"/>
      <c r="L39" s="80"/>
      <c r="M39" s="80"/>
      <c r="N39" s="80"/>
      <c r="O39" s="80"/>
    </row>
    <row r="40" spans="1:15" ht="20.149999999999999" x14ac:dyDescent="0.4">
      <c r="A40" s="100"/>
      <c r="B40" s="100"/>
      <c r="C40" s="102"/>
      <c r="D40" s="102"/>
      <c r="E40" s="80"/>
      <c r="F40" s="80"/>
      <c r="G40" s="80"/>
      <c r="H40" s="80"/>
      <c r="I40" s="80"/>
      <c r="J40" s="80"/>
      <c r="K40" s="80"/>
      <c r="L40" s="80"/>
      <c r="M40" s="80"/>
      <c r="N40" s="80"/>
      <c r="O40" s="80"/>
    </row>
    <row r="41" spans="1:15" ht="20.149999999999999" x14ac:dyDescent="0.4">
      <c r="A41" s="100"/>
      <c r="B41" s="100"/>
      <c r="C41" s="102"/>
      <c r="D41" s="102"/>
      <c r="E41" s="80"/>
      <c r="F41" s="80"/>
      <c r="G41" s="80"/>
      <c r="H41" s="80"/>
      <c r="I41" s="80"/>
      <c r="J41" s="80"/>
      <c r="K41" s="80"/>
      <c r="L41" s="80"/>
      <c r="M41" s="80"/>
      <c r="N41" s="80"/>
      <c r="O41" s="80"/>
    </row>
    <row r="42" spans="1:15" ht="20.149999999999999" x14ac:dyDescent="0.4">
      <c r="A42" s="100"/>
      <c r="B42" s="100"/>
      <c r="C42" s="102"/>
      <c r="D42" s="102"/>
      <c r="E42" s="80"/>
      <c r="F42" s="80"/>
      <c r="G42" s="80"/>
      <c r="H42" s="80"/>
      <c r="I42" s="80"/>
      <c r="J42" s="80"/>
      <c r="K42" s="80"/>
      <c r="L42" s="80"/>
      <c r="M42" s="80"/>
      <c r="N42" s="80"/>
      <c r="O42" s="80"/>
    </row>
    <row r="43" spans="1:15" ht="20.149999999999999" x14ac:dyDescent="0.4">
      <c r="A43" s="100"/>
      <c r="B43" s="100"/>
      <c r="C43" s="102"/>
      <c r="D43" s="102"/>
      <c r="E43" s="80"/>
      <c r="F43" s="80"/>
      <c r="G43" s="80"/>
      <c r="H43" s="80"/>
      <c r="I43" s="80"/>
      <c r="J43" s="80"/>
      <c r="K43" s="80"/>
      <c r="L43" s="80"/>
      <c r="M43" s="80"/>
      <c r="N43" s="80"/>
      <c r="O43" s="80"/>
    </row>
    <row r="44" spans="1:15" ht="20.149999999999999" x14ac:dyDescent="0.4">
      <c r="A44" s="100"/>
      <c r="B44" s="100"/>
      <c r="C44" s="102"/>
      <c r="D44" s="102"/>
      <c r="E44" s="80"/>
      <c r="F44" s="80"/>
      <c r="G44" s="80"/>
      <c r="H44" s="80"/>
      <c r="I44" s="80"/>
      <c r="J44" s="80"/>
      <c r="K44" s="80"/>
      <c r="L44" s="80"/>
      <c r="M44" s="80"/>
      <c r="N44" s="80"/>
      <c r="O44" s="80"/>
    </row>
    <row r="45" spans="1:15" ht="20.149999999999999" x14ac:dyDescent="0.4">
      <c r="A45" s="100"/>
      <c r="B45" s="100"/>
      <c r="C45" s="102"/>
      <c r="D45" s="102"/>
      <c r="E45" s="80"/>
      <c r="F45" s="80"/>
      <c r="G45" s="80"/>
      <c r="H45" s="80"/>
      <c r="I45" s="80"/>
      <c r="J45" s="80"/>
      <c r="K45" s="80"/>
      <c r="L45" s="80"/>
      <c r="M45" s="80"/>
      <c r="N45" s="80"/>
      <c r="O45" s="80"/>
    </row>
    <row r="46" spans="1:15" ht="20.149999999999999" x14ac:dyDescent="0.4">
      <c r="A46" s="100"/>
      <c r="B46" s="100"/>
      <c r="C46" s="102"/>
      <c r="D46" s="102"/>
      <c r="E46" s="80"/>
      <c r="F46" s="80"/>
      <c r="G46" s="80"/>
      <c r="H46" s="80"/>
      <c r="I46" s="80"/>
      <c r="J46" s="80"/>
      <c r="K46" s="80"/>
      <c r="L46" s="80"/>
      <c r="M46" s="80"/>
      <c r="N46" s="80"/>
      <c r="O46" s="80"/>
    </row>
    <row r="47" spans="1:15" ht="20.149999999999999" x14ac:dyDescent="0.4">
      <c r="A47" s="100"/>
      <c r="B47" s="100"/>
      <c r="C47" s="102"/>
      <c r="D47" s="102"/>
      <c r="E47" s="80"/>
      <c r="F47" s="80"/>
      <c r="G47" s="80"/>
      <c r="H47" s="80"/>
      <c r="I47" s="80"/>
      <c r="J47" s="80"/>
      <c r="K47" s="80"/>
      <c r="L47" s="80"/>
      <c r="M47" s="80"/>
      <c r="N47" s="80"/>
      <c r="O47" s="80"/>
    </row>
    <row r="48" spans="1:15" ht="20.149999999999999" x14ac:dyDescent="0.4">
      <c r="A48" s="100"/>
      <c r="B48" s="100"/>
      <c r="C48" s="102"/>
      <c r="D48" s="102"/>
      <c r="E48" s="80"/>
      <c r="F48" s="80"/>
      <c r="G48" s="80"/>
      <c r="H48" s="80"/>
      <c r="I48" s="80"/>
      <c r="J48" s="80"/>
      <c r="K48" s="80"/>
      <c r="L48" s="80"/>
      <c r="M48" s="80"/>
      <c r="N48" s="80"/>
      <c r="O48" s="80"/>
    </row>
    <row r="49" spans="1:15" ht="20.149999999999999" x14ac:dyDescent="0.4">
      <c r="A49" s="100"/>
      <c r="B49" s="100"/>
      <c r="C49" s="102"/>
      <c r="D49" s="102"/>
      <c r="E49" s="80"/>
      <c r="F49" s="80"/>
      <c r="G49" s="80"/>
      <c r="H49" s="80"/>
      <c r="I49" s="80"/>
      <c r="J49" s="80"/>
      <c r="K49" s="80"/>
      <c r="L49" s="80"/>
      <c r="M49" s="80"/>
      <c r="N49" s="80"/>
      <c r="O49" s="80"/>
    </row>
    <row r="50" spans="1:15" ht="20.149999999999999" x14ac:dyDescent="0.4">
      <c r="A50" s="100"/>
      <c r="B50" s="100"/>
      <c r="C50" s="102"/>
      <c r="D50" s="102"/>
      <c r="E50" s="80"/>
      <c r="F50" s="80"/>
      <c r="G50" s="80"/>
      <c r="H50" s="80"/>
      <c r="I50" s="80"/>
      <c r="J50" s="80"/>
      <c r="K50" s="80"/>
      <c r="L50" s="80"/>
      <c r="M50" s="80"/>
      <c r="N50" s="80"/>
      <c r="O50" s="80"/>
    </row>
    <row r="51" spans="1:15" ht="20.149999999999999" x14ac:dyDescent="0.4">
      <c r="A51" s="100"/>
      <c r="B51" s="100"/>
      <c r="C51" s="102"/>
      <c r="D51" s="102"/>
      <c r="E51" s="80"/>
      <c r="F51" s="80"/>
      <c r="G51" s="80"/>
      <c r="H51" s="80"/>
      <c r="I51" s="80"/>
      <c r="J51" s="80"/>
      <c r="K51" s="80"/>
      <c r="L51" s="80"/>
      <c r="M51" s="80"/>
      <c r="N51" s="80"/>
      <c r="O51" s="80"/>
    </row>
    <row r="52" spans="1:15" ht="20.149999999999999" x14ac:dyDescent="0.4">
      <c r="A52" s="100"/>
      <c r="B52" s="20"/>
      <c r="C52" s="30"/>
      <c r="D52" s="30"/>
    </row>
    <row r="53" spans="1:15" ht="20.149999999999999" x14ac:dyDescent="0.4">
      <c r="A53" s="100"/>
      <c r="B53" s="20"/>
      <c r="C53" s="30"/>
      <c r="D53" s="30"/>
    </row>
    <row r="54" spans="1:15" ht="20.149999999999999" x14ac:dyDescent="0.4">
      <c r="A54" s="100"/>
      <c r="B54" s="20"/>
      <c r="C54" s="30"/>
      <c r="D54" s="30"/>
    </row>
    <row r="55" spans="1:15" ht="20.149999999999999" x14ac:dyDescent="0.4">
      <c r="A55" s="100"/>
      <c r="B55" s="20"/>
      <c r="C55" s="30"/>
      <c r="D55" s="30"/>
    </row>
    <row r="56" spans="1:15" ht="20.149999999999999" x14ac:dyDescent="0.4">
      <c r="A56" s="100"/>
      <c r="B56" s="20"/>
      <c r="C56" s="30"/>
      <c r="D56" s="30"/>
    </row>
    <row r="57" spans="1:15" ht="20.149999999999999" x14ac:dyDescent="0.4">
      <c r="A57" s="100"/>
      <c r="B57" s="20"/>
      <c r="C57" s="30"/>
      <c r="D57" s="30"/>
    </row>
    <row r="58" spans="1:15" ht="20.149999999999999" x14ac:dyDescent="0.4">
      <c r="A58" s="100"/>
      <c r="B58" s="20"/>
      <c r="C58" s="30"/>
      <c r="D58" s="30"/>
    </row>
    <row r="59" spans="1:15" ht="20.149999999999999" x14ac:dyDescent="0.4">
      <c r="A59" s="100"/>
      <c r="B59" s="20"/>
      <c r="C59" s="30"/>
      <c r="D59" s="30"/>
    </row>
    <row r="60" spans="1:15" ht="20.149999999999999" x14ac:dyDescent="0.4">
      <c r="A60" s="100"/>
      <c r="B60" s="20"/>
      <c r="C60" s="30"/>
      <c r="D60" s="30"/>
    </row>
    <row r="61" spans="1:15" ht="20.149999999999999" x14ac:dyDescent="0.4">
      <c r="A61" s="100"/>
      <c r="B61" s="20"/>
      <c r="C61" s="30"/>
      <c r="D61" s="30"/>
    </row>
    <row r="62" spans="1:15" ht="20.149999999999999" x14ac:dyDescent="0.4">
      <c r="A62" s="100"/>
      <c r="B62" s="20"/>
      <c r="C62" s="30"/>
      <c r="D62" s="30"/>
    </row>
    <row r="63" spans="1:15" ht="20.149999999999999" x14ac:dyDescent="0.4">
      <c r="A63" s="100"/>
      <c r="B63" s="20"/>
      <c r="C63" s="30"/>
      <c r="D63" s="30"/>
    </row>
    <row r="64" spans="1:15" ht="20.149999999999999" x14ac:dyDescent="0.4">
      <c r="A64" s="100"/>
      <c r="B64" s="20"/>
      <c r="C64" s="30"/>
      <c r="D64" s="30"/>
    </row>
    <row r="65" spans="1:4" ht="20.149999999999999" x14ac:dyDescent="0.4">
      <c r="A65" s="100"/>
      <c r="B65" s="20"/>
      <c r="C65" s="30"/>
      <c r="D65" s="30"/>
    </row>
    <row r="66" spans="1:4" ht="20.149999999999999" x14ac:dyDescent="0.4">
      <c r="A66" s="100"/>
      <c r="B66" s="20"/>
      <c r="C66" s="30"/>
      <c r="D66" s="30"/>
    </row>
    <row r="67" spans="1:4" ht="20.149999999999999" x14ac:dyDescent="0.4">
      <c r="A67" s="100"/>
      <c r="B67" s="20"/>
      <c r="C67" s="30"/>
      <c r="D67" s="30"/>
    </row>
    <row r="68" spans="1:4" ht="20.149999999999999" x14ac:dyDescent="0.4">
      <c r="A68" s="100"/>
      <c r="B68" s="20"/>
      <c r="C68" s="30"/>
      <c r="D68" s="30"/>
    </row>
    <row r="69" spans="1:4" ht="20.149999999999999" x14ac:dyDescent="0.4">
      <c r="A69" s="100"/>
      <c r="B69" s="20"/>
      <c r="C69" s="30"/>
      <c r="D69" s="30"/>
    </row>
    <row r="70" spans="1:4" ht="20.149999999999999" x14ac:dyDescent="0.4">
      <c r="A70" s="100"/>
      <c r="B70" s="20"/>
      <c r="C70" s="30"/>
      <c r="D70" s="30"/>
    </row>
    <row r="71" spans="1:4" ht="20.149999999999999" x14ac:dyDescent="0.4">
      <c r="A71" s="100"/>
      <c r="B71" s="20"/>
      <c r="C71" s="30"/>
      <c r="D71" s="30"/>
    </row>
    <row r="72" spans="1:4" ht="20.149999999999999" x14ac:dyDescent="0.4">
      <c r="A72" s="100"/>
      <c r="B72" s="20"/>
      <c r="C72" s="30"/>
      <c r="D72" s="30"/>
    </row>
    <row r="73" spans="1:4" ht="20.149999999999999" x14ac:dyDescent="0.4">
      <c r="A73" s="100"/>
      <c r="B73" s="20"/>
      <c r="C73" s="30"/>
      <c r="D73" s="30"/>
    </row>
    <row r="74" spans="1:4" ht="20.149999999999999" x14ac:dyDescent="0.4">
      <c r="A74" s="100"/>
      <c r="B74" s="20"/>
      <c r="C74" s="30"/>
      <c r="D74" s="30"/>
    </row>
    <row r="75" spans="1:4" ht="20.149999999999999" x14ac:dyDescent="0.4">
      <c r="A75" s="100"/>
      <c r="B75" s="20"/>
      <c r="C75" s="30"/>
      <c r="D75" s="30"/>
    </row>
    <row r="76" spans="1:4" ht="20.149999999999999" x14ac:dyDescent="0.4">
      <c r="A76" s="100"/>
      <c r="B76" s="20"/>
      <c r="C76" s="30"/>
      <c r="D76" s="30"/>
    </row>
    <row r="77" spans="1:4" ht="20.149999999999999" x14ac:dyDescent="0.4">
      <c r="A77" s="100"/>
      <c r="B77" s="20"/>
      <c r="C77" s="30"/>
      <c r="D77" s="30"/>
    </row>
    <row r="78" spans="1:4" ht="20.149999999999999" x14ac:dyDescent="0.4">
      <c r="A78" s="100"/>
      <c r="B78" s="20"/>
      <c r="C78" s="30"/>
      <c r="D78" s="30"/>
    </row>
    <row r="79" spans="1:4" ht="20.149999999999999" x14ac:dyDescent="0.4">
      <c r="A79" s="100"/>
      <c r="B79" s="20"/>
      <c r="C79" s="30"/>
      <c r="D79" s="30"/>
    </row>
    <row r="80" spans="1:4" ht="20.149999999999999" x14ac:dyDescent="0.4">
      <c r="A80" s="100"/>
      <c r="B80" s="20"/>
      <c r="C80" s="30"/>
      <c r="D80" s="30"/>
    </row>
    <row r="81" spans="1:4" ht="20.149999999999999" x14ac:dyDescent="0.4">
      <c r="A81" s="100"/>
      <c r="B81" s="20"/>
      <c r="C81" s="30"/>
      <c r="D81" s="30"/>
    </row>
    <row r="82" spans="1:4" ht="20.149999999999999" x14ac:dyDescent="0.4">
      <c r="A82" s="100"/>
      <c r="B82" s="20"/>
      <c r="C82" s="30"/>
      <c r="D82" s="30"/>
    </row>
    <row r="83" spans="1:4" ht="20.149999999999999" x14ac:dyDescent="0.4">
      <c r="A83" s="100"/>
      <c r="B83" s="20"/>
      <c r="C83" s="30"/>
      <c r="D83" s="30"/>
    </row>
    <row r="84" spans="1:4" ht="20.149999999999999" x14ac:dyDescent="0.4">
      <c r="A84" s="100"/>
      <c r="B84" s="20"/>
      <c r="C84" s="30"/>
      <c r="D84" s="30"/>
    </row>
    <row r="85" spans="1:4" ht="20.149999999999999" x14ac:dyDescent="0.4">
      <c r="A85" s="100"/>
      <c r="B85" s="20"/>
      <c r="C85" s="30"/>
      <c r="D85" s="30"/>
    </row>
    <row r="86" spans="1:4" ht="20.149999999999999" x14ac:dyDescent="0.4">
      <c r="A86" s="100"/>
      <c r="B86" s="20"/>
      <c r="C86" s="30"/>
      <c r="D86" s="30"/>
    </row>
    <row r="87" spans="1:4" ht="20.149999999999999" x14ac:dyDescent="0.4">
      <c r="A87" s="100"/>
      <c r="B87" s="20"/>
      <c r="C87" s="30"/>
      <c r="D87" s="30"/>
    </row>
    <row r="88" spans="1:4" ht="20.149999999999999" x14ac:dyDescent="0.4">
      <c r="A88" s="100"/>
      <c r="B88" s="20"/>
      <c r="C88" s="30"/>
      <c r="D88" s="30"/>
    </row>
    <row r="89" spans="1:4" ht="20.149999999999999" x14ac:dyDescent="0.4">
      <c r="A89" s="100"/>
      <c r="B89" s="20"/>
      <c r="C89" s="30"/>
      <c r="D89" s="30"/>
    </row>
    <row r="90" spans="1:4" ht="20.149999999999999" x14ac:dyDescent="0.4">
      <c r="A90" s="100"/>
      <c r="B90" s="20"/>
      <c r="C90" s="30"/>
      <c r="D90" s="30"/>
    </row>
    <row r="91" spans="1:4" ht="20.149999999999999" x14ac:dyDescent="0.4">
      <c r="A91" s="100"/>
      <c r="B91" s="20"/>
      <c r="C91" s="30"/>
      <c r="D91" s="30"/>
    </row>
    <row r="92" spans="1:4" ht="20.149999999999999" x14ac:dyDescent="0.4">
      <c r="A92" s="100"/>
      <c r="B92" s="20"/>
      <c r="C92" s="30"/>
      <c r="D92" s="30"/>
    </row>
    <row r="93" spans="1:4" ht="20.149999999999999" x14ac:dyDescent="0.4">
      <c r="A93" s="100"/>
      <c r="B93" s="20"/>
      <c r="C93" s="30"/>
      <c r="D93" s="30"/>
    </row>
    <row r="94" spans="1:4" ht="20.149999999999999" x14ac:dyDescent="0.4">
      <c r="A94" s="100"/>
      <c r="B94" s="20"/>
      <c r="C94" s="30"/>
      <c r="D94" s="30"/>
    </row>
    <row r="95" spans="1:4" ht="20.149999999999999" x14ac:dyDescent="0.4">
      <c r="A95" s="100"/>
      <c r="B95" s="20"/>
      <c r="C95" s="30"/>
      <c r="D95" s="30"/>
    </row>
    <row r="96" spans="1:4" ht="20.149999999999999" x14ac:dyDescent="0.4">
      <c r="A96" s="100"/>
      <c r="B96" s="20"/>
      <c r="C96" s="30"/>
      <c r="D96" s="30"/>
    </row>
    <row r="97" spans="1:4" ht="20.149999999999999" x14ac:dyDescent="0.4">
      <c r="A97" s="100"/>
      <c r="B97" s="20"/>
      <c r="C97" s="30"/>
      <c r="D97" s="30"/>
    </row>
    <row r="98" spans="1:4" ht="20.149999999999999" x14ac:dyDescent="0.4">
      <c r="A98" s="100"/>
      <c r="B98" s="20"/>
      <c r="C98" s="30"/>
      <c r="D98" s="30"/>
    </row>
    <row r="99" spans="1:4" ht="20.149999999999999" x14ac:dyDescent="0.4">
      <c r="A99" s="100"/>
      <c r="B99" s="20"/>
      <c r="C99" s="30"/>
      <c r="D99" s="30"/>
    </row>
    <row r="100" spans="1:4" ht="20.149999999999999" x14ac:dyDescent="0.4">
      <c r="A100" s="100"/>
      <c r="B100" s="20"/>
      <c r="C100" s="30"/>
      <c r="D100" s="30"/>
    </row>
    <row r="101" spans="1:4" ht="20.149999999999999" x14ac:dyDescent="0.4">
      <c r="A101" s="100"/>
      <c r="B101" s="20"/>
      <c r="C101" s="30"/>
      <c r="D101" s="30"/>
    </row>
    <row r="102" spans="1:4" ht="20.149999999999999" x14ac:dyDescent="0.4">
      <c r="A102" s="100"/>
      <c r="B102" s="20"/>
      <c r="C102" s="30"/>
      <c r="D102" s="30"/>
    </row>
    <row r="103" spans="1:4" ht="20.149999999999999" x14ac:dyDescent="0.4">
      <c r="A103" s="100"/>
      <c r="B103" s="20"/>
      <c r="C103" s="30"/>
      <c r="D103" s="30"/>
    </row>
    <row r="104" spans="1:4" ht="20.149999999999999" x14ac:dyDescent="0.4">
      <c r="A104" s="100"/>
      <c r="B104" s="20"/>
      <c r="C104" s="30"/>
      <c r="D104" s="30"/>
    </row>
    <row r="105" spans="1:4" ht="20.149999999999999" x14ac:dyDescent="0.4">
      <c r="A105" s="100"/>
      <c r="B105" s="20"/>
      <c r="C105" s="30"/>
      <c r="D105" s="30"/>
    </row>
    <row r="106" spans="1:4" ht="20.149999999999999" x14ac:dyDescent="0.4">
      <c r="A106" s="100"/>
      <c r="B106" s="20"/>
      <c r="C106" s="30"/>
      <c r="D106" s="30"/>
    </row>
    <row r="107" spans="1:4" ht="20.149999999999999" x14ac:dyDescent="0.4">
      <c r="A107" s="100"/>
      <c r="B107" s="20"/>
      <c r="C107" s="30"/>
      <c r="D107" s="30"/>
    </row>
    <row r="108" spans="1:4" ht="20.149999999999999" x14ac:dyDescent="0.4">
      <c r="A108" s="100"/>
      <c r="B108" s="20"/>
      <c r="C108" s="30"/>
      <c r="D108" s="30"/>
    </row>
    <row r="109" spans="1:4" ht="20.149999999999999" x14ac:dyDescent="0.4">
      <c r="A109" s="100"/>
      <c r="B109" s="20"/>
      <c r="C109" s="30"/>
      <c r="D109" s="30"/>
    </row>
    <row r="110" spans="1:4" ht="20.149999999999999" x14ac:dyDescent="0.4">
      <c r="A110" s="100"/>
      <c r="B110" s="20"/>
      <c r="C110" s="30"/>
      <c r="D110" s="30"/>
    </row>
    <row r="111" spans="1:4" ht="20.149999999999999" x14ac:dyDescent="0.4">
      <c r="A111" s="100"/>
      <c r="B111" s="20"/>
      <c r="C111" s="30"/>
      <c r="D111" s="30"/>
    </row>
    <row r="112" spans="1:4" ht="20.149999999999999" x14ac:dyDescent="0.4">
      <c r="A112" s="100"/>
      <c r="B112" s="20"/>
      <c r="C112" s="30"/>
      <c r="D112" s="30"/>
    </row>
    <row r="113" spans="1:4" ht="20.149999999999999" x14ac:dyDescent="0.4">
      <c r="A113" s="100"/>
      <c r="B113" s="20"/>
      <c r="C113" s="30"/>
      <c r="D113" s="30"/>
    </row>
    <row r="114" spans="1:4" ht="20.149999999999999" x14ac:dyDescent="0.4">
      <c r="A114" s="100"/>
      <c r="B114" s="20"/>
      <c r="C114" s="30"/>
      <c r="D114" s="30"/>
    </row>
    <row r="115" spans="1:4" ht="20.149999999999999" x14ac:dyDescent="0.4">
      <c r="A115" s="100"/>
      <c r="B115" s="20"/>
      <c r="C115" s="30"/>
      <c r="D115" s="30"/>
    </row>
    <row r="116" spans="1:4" ht="20.149999999999999" x14ac:dyDescent="0.4">
      <c r="A116" s="100"/>
      <c r="B116" s="20"/>
      <c r="C116" s="30"/>
      <c r="D116" s="30"/>
    </row>
    <row r="117" spans="1:4" ht="20.149999999999999" x14ac:dyDescent="0.4">
      <c r="A117" s="100"/>
      <c r="B117" s="20"/>
      <c r="C117" s="30"/>
      <c r="D117" s="30"/>
    </row>
    <row r="118" spans="1:4" ht="20.149999999999999" x14ac:dyDescent="0.4">
      <c r="A118" s="100"/>
      <c r="B118" s="20"/>
      <c r="C118" s="30"/>
      <c r="D118" s="30"/>
    </row>
    <row r="119" spans="1:4" ht="20.149999999999999" x14ac:dyDescent="0.4">
      <c r="A119" s="100"/>
      <c r="B119" s="20"/>
      <c r="C119" s="30"/>
      <c r="D119" s="30"/>
    </row>
    <row r="120" spans="1:4" ht="20.149999999999999" x14ac:dyDescent="0.4">
      <c r="A120" s="100"/>
      <c r="B120" s="20"/>
      <c r="C120" s="30"/>
      <c r="D120" s="30"/>
    </row>
    <row r="121" spans="1:4" ht="20.149999999999999" x14ac:dyDescent="0.4">
      <c r="A121" s="100"/>
      <c r="B121" s="20"/>
      <c r="C121" s="30"/>
      <c r="D121" s="30"/>
    </row>
    <row r="122" spans="1:4" ht="20.149999999999999" x14ac:dyDescent="0.4">
      <c r="A122" s="100"/>
      <c r="B122" s="20"/>
      <c r="C122" s="30"/>
      <c r="D122" s="30"/>
    </row>
    <row r="123" spans="1:4" ht="20.149999999999999" x14ac:dyDescent="0.4">
      <c r="A123" s="100"/>
      <c r="B123" s="20"/>
      <c r="C123" s="30"/>
      <c r="D123" s="30"/>
    </row>
    <row r="124" spans="1:4" ht="20.149999999999999" x14ac:dyDescent="0.4">
      <c r="A124" s="100"/>
      <c r="B124" s="20"/>
      <c r="C124" s="30"/>
      <c r="D124" s="30"/>
    </row>
    <row r="125" spans="1:4" ht="20.149999999999999" x14ac:dyDescent="0.4">
      <c r="A125" s="100"/>
      <c r="B125" s="20"/>
      <c r="C125" s="30"/>
      <c r="D125" s="30"/>
    </row>
    <row r="126" spans="1:4" ht="20.149999999999999" x14ac:dyDescent="0.4">
      <c r="A126" s="100"/>
      <c r="B126" s="20"/>
      <c r="C126" s="30"/>
      <c r="D126" s="30"/>
    </row>
    <row r="127" spans="1:4" ht="20.149999999999999" x14ac:dyDescent="0.4">
      <c r="A127" s="100"/>
      <c r="B127" s="20"/>
      <c r="C127" s="30"/>
      <c r="D127" s="30"/>
    </row>
    <row r="128" spans="1:4" ht="20.149999999999999" x14ac:dyDescent="0.4">
      <c r="A128" s="100"/>
      <c r="B128" s="20"/>
      <c r="C128" s="30"/>
      <c r="D128" s="30"/>
    </row>
    <row r="129" spans="1:4" ht="20.149999999999999" x14ac:dyDescent="0.4">
      <c r="A129" s="100"/>
      <c r="B129" s="20"/>
      <c r="C129" s="30"/>
      <c r="D129" s="30"/>
    </row>
    <row r="130" spans="1:4" ht="20.149999999999999" x14ac:dyDescent="0.4">
      <c r="A130" s="100"/>
      <c r="B130" s="20"/>
      <c r="C130" s="30"/>
      <c r="D130" s="30"/>
    </row>
    <row r="131" spans="1:4" ht="20.149999999999999" x14ac:dyDescent="0.4">
      <c r="A131" s="100"/>
      <c r="B131" s="20"/>
      <c r="C131" s="30"/>
      <c r="D131" s="30"/>
    </row>
    <row r="132" spans="1:4" ht="20.149999999999999" x14ac:dyDescent="0.4">
      <c r="A132" s="100"/>
      <c r="B132" s="20"/>
      <c r="C132" s="30"/>
      <c r="D132" s="30"/>
    </row>
    <row r="133" spans="1:4" ht="20.149999999999999" x14ac:dyDescent="0.4">
      <c r="A133" s="100"/>
      <c r="B133" s="20"/>
      <c r="C133" s="30"/>
      <c r="D133" s="30"/>
    </row>
    <row r="134" spans="1:4" ht="20.149999999999999" x14ac:dyDescent="0.4">
      <c r="A134" s="100"/>
      <c r="B134" s="20"/>
      <c r="C134" s="30"/>
      <c r="D134" s="30"/>
    </row>
    <row r="135" spans="1:4" ht="20.149999999999999" x14ac:dyDescent="0.4">
      <c r="A135" s="100"/>
      <c r="B135" s="20"/>
      <c r="C135" s="30"/>
      <c r="D135" s="30"/>
    </row>
    <row r="136" spans="1:4" ht="20.149999999999999" x14ac:dyDescent="0.4">
      <c r="A136" s="100"/>
      <c r="B136" s="20"/>
      <c r="C136" s="30"/>
      <c r="D136" s="30"/>
    </row>
    <row r="137" spans="1:4" ht="20.149999999999999" x14ac:dyDescent="0.4">
      <c r="A137" s="100"/>
      <c r="B137" s="20"/>
      <c r="C137" s="30"/>
      <c r="D137" s="30"/>
    </row>
    <row r="138" spans="1:4" ht="20.149999999999999" x14ac:dyDescent="0.4">
      <c r="A138" s="100"/>
      <c r="B138" s="20"/>
      <c r="C138" s="30"/>
      <c r="D138" s="30"/>
    </row>
    <row r="139" spans="1:4" ht="20.149999999999999" x14ac:dyDescent="0.4">
      <c r="A139" s="100"/>
      <c r="B139" s="20"/>
      <c r="C139" s="30"/>
      <c r="D139" s="30"/>
    </row>
    <row r="140" spans="1:4" ht="20.149999999999999" x14ac:dyDescent="0.4">
      <c r="A140" s="100"/>
      <c r="B140" s="20"/>
      <c r="C140" s="30"/>
      <c r="D140" s="30"/>
    </row>
    <row r="141" spans="1:4" ht="20.149999999999999" x14ac:dyDescent="0.4">
      <c r="A141" s="100"/>
      <c r="B141" s="20"/>
      <c r="C141" s="30"/>
      <c r="D141" s="30"/>
    </row>
    <row r="142" spans="1:4" ht="20.149999999999999" x14ac:dyDescent="0.4">
      <c r="A142" s="100"/>
      <c r="B142" s="20"/>
      <c r="C142" s="30"/>
      <c r="D142" s="30"/>
    </row>
    <row r="143" spans="1:4" ht="20.149999999999999" x14ac:dyDescent="0.4">
      <c r="A143" s="100"/>
      <c r="B143" s="20"/>
      <c r="C143" s="30"/>
      <c r="D143" s="30"/>
    </row>
    <row r="144" spans="1:4" ht="20.149999999999999" x14ac:dyDescent="0.4">
      <c r="A144" s="100"/>
      <c r="B144" s="20"/>
      <c r="C144" s="30"/>
      <c r="D144" s="30"/>
    </row>
    <row r="145" spans="1:4" ht="20.149999999999999" x14ac:dyDescent="0.4">
      <c r="A145" s="100"/>
      <c r="B145" s="20"/>
      <c r="C145" s="30"/>
      <c r="D145" s="30"/>
    </row>
    <row r="146" spans="1:4" ht="20.149999999999999" x14ac:dyDescent="0.4">
      <c r="A146" s="100"/>
      <c r="B146" s="20"/>
      <c r="C146" s="30"/>
      <c r="D146" s="30"/>
    </row>
    <row r="147" spans="1:4" ht="20.149999999999999" x14ac:dyDescent="0.4">
      <c r="A147" s="100"/>
      <c r="B147" s="20"/>
      <c r="C147" s="30"/>
      <c r="D147" s="30"/>
    </row>
    <row r="148" spans="1:4" ht="20.149999999999999" x14ac:dyDescent="0.4">
      <c r="A148" s="100"/>
      <c r="B148" s="20"/>
      <c r="C148" s="30"/>
      <c r="D148" s="30"/>
    </row>
    <row r="149" spans="1:4" ht="20.149999999999999" x14ac:dyDescent="0.4">
      <c r="A149" s="100"/>
      <c r="B149" s="20"/>
      <c r="C149" s="30"/>
      <c r="D149" s="30"/>
    </row>
    <row r="150" spans="1:4" ht="20.149999999999999" x14ac:dyDescent="0.4">
      <c r="A150" s="100"/>
      <c r="B150" s="20"/>
      <c r="C150" s="30"/>
      <c r="D150" s="30"/>
    </row>
    <row r="151" spans="1:4" ht="20.149999999999999" x14ac:dyDescent="0.4">
      <c r="A151" s="100"/>
      <c r="B151" s="20"/>
      <c r="C151" s="30"/>
      <c r="D151" s="30"/>
    </row>
    <row r="152" spans="1:4" ht="20.149999999999999" x14ac:dyDescent="0.4">
      <c r="A152" s="100"/>
      <c r="B152" s="20"/>
      <c r="C152" s="30"/>
      <c r="D152" s="30"/>
    </row>
    <row r="153" spans="1:4" ht="20.149999999999999" x14ac:dyDescent="0.4">
      <c r="A153" s="100"/>
      <c r="B153" s="20"/>
      <c r="C153" s="30"/>
      <c r="D153" s="30"/>
    </row>
    <row r="154" spans="1:4" ht="20.149999999999999" x14ac:dyDescent="0.4">
      <c r="A154" s="100"/>
      <c r="B154" s="20"/>
      <c r="C154" s="30"/>
      <c r="D154" s="30"/>
    </row>
    <row r="155" spans="1:4" ht="20.149999999999999" x14ac:dyDescent="0.4">
      <c r="A155" s="100"/>
      <c r="B155" s="20"/>
      <c r="C155" s="30"/>
      <c r="D155" s="30"/>
    </row>
    <row r="156" spans="1:4" ht="20.149999999999999" x14ac:dyDescent="0.4">
      <c r="A156" s="100"/>
      <c r="B156" s="20"/>
      <c r="C156" s="30"/>
      <c r="D156" s="30"/>
    </row>
    <row r="157" spans="1:4" ht="20.149999999999999" x14ac:dyDescent="0.4">
      <c r="A157" s="100"/>
      <c r="B157" s="20"/>
      <c r="C157" s="30"/>
      <c r="D157" s="30"/>
    </row>
    <row r="158" spans="1:4" ht="20.149999999999999" x14ac:dyDescent="0.4">
      <c r="A158" s="100"/>
      <c r="B158" s="20"/>
      <c r="C158" s="30"/>
      <c r="D158" s="30"/>
    </row>
    <row r="159" spans="1:4" ht="20.149999999999999" x14ac:dyDescent="0.4">
      <c r="A159" s="100"/>
      <c r="B159" s="20"/>
      <c r="C159" s="30"/>
      <c r="D159" s="30"/>
    </row>
    <row r="160" spans="1:4" ht="20.149999999999999" x14ac:dyDescent="0.4">
      <c r="A160" s="100"/>
      <c r="B160" s="20"/>
      <c r="C160" s="30"/>
      <c r="D160" s="30"/>
    </row>
    <row r="161" spans="1:4" ht="20.149999999999999" x14ac:dyDescent="0.4">
      <c r="A161" s="100"/>
      <c r="B161" s="20"/>
      <c r="C161" s="30"/>
      <c r="D161" s="30"/>
    </row>
    <row r="162" spans="1:4" ht="20.149999999999999" x14ac:dyDescent="0.4">
      <c r="A162" s="100"/>
      <c r="B162" s="20"/>
      <c r="C162" s="30"/>
      <c r="D162" s="30"/>
    </row>
    <row r="163" spans="1:4" ht="20.149999999999999" x14ac:dyDescent="0.4">
      <c r="A163" s="100"/>
      <c r="B163" s="20"/>
      <c r="C163" s="30"/>
      <c r="D163" s="30"/>
    </row>
    <row r="164" spans="1:4" ht="20.149999999999999" x14ac:dyDescent="0.4">
      <c r="A164" s="100"/>
      <c r="B164" s="20"/>
      <c r="C164" s="30"/>
      <c r="D164" s="30"/>
    </row>
    <row r="165" spans="1:4" ht="20.149999999999999" x14ac:dyDescent="0.4">
      <c r="A165" s="100"/>
      <c r="B165" s="20"/>
      <c r="C165" s="30"/>
      <c r="D165" s="30"/>
    </row>
    <row r="166" spans="1:4" ht="20.149999999999999" x14ac:dyDescent="0.4">
      <c r="A166" s="100"/>
      <c r="B166" s="20"/>
      <c r="C166" s="30"/>
      <c r="D166" s="30"/>
    </row>
    <row r="167" spans="1:4" ht="20.149999999999999" x14ac:dyDescent="0.4">
      <c r="A167" s="100"/>
      <c r="B167" s="20"/>
      <c r="C167" s="30"/>
      <c r="D167" s="30"/>
    </row>
    <row r="168" spans="1:4" ht="20.149999999999999" x14ac:dyDescent="0.4">
      <c r="A168" s="100"/>
      <c r="B168" s="20"/>
      <c r="C168" s="30"/>
      <c r="D168" s="30"/>
    </row>
    <row r="169" spans="1:4" ht="20.149999999999999" x14ac:dyDescent="0.4">
      <c r="A169" s="100"/>
      <c r="B169" s="20"/>
      <c r="C169" s="30"/>
      <c r="D169" s="30"/>
    </row>
    <row r="170" spans="1:4" ht="20.149999999999999" x14ac:dyDescent="0.4">
      <c r="A170" s="100"/>
      <c r="B170" s="20"/>
      <c r="C170" s="30"/>
      <c r="D170" s="30"/>
    </row>
    <row r="171" spans="1:4" ht="20.149999999999999" x14ac:dyDescent="0.4">
      <c r="A171" s="100"/>
      <c r="B171" s="20"/>
      <c r="C171" s="30"/>
      <c r="D171" s="30"/>
    </row>
    <row r="172" spans="1:4" ht="20.149999999999999" x14ac:dyDescent="0.4">
      <c r="A172" s="100"/>
      <c r="B172" s="20"/>
      <c r="C172" s="30"/>
      <c r="D172" s="30"/>
    </row>
    <row r="173" spans="1:4" ht="20.149999999999999" x14ac:dyDescent="0.4">
      <c r="A173" s="100"/>
      <c r="B173" s="20"/>
      <c r="C173" s="30"/>
      <c r="D173" s="30"/>
    </row>
    <row r="174" spans="1:4" ht="20.149999999999999" x14ac:dyDescent="0.4">
      <c r="A174" s="100"/>
      <c r="B174" s="20"/>
      <c r="C174" s="30"/>
      <c r="D174" s="30"/>
    </row>
    <row r="175" spans="1:4" ht="20.149999999999999" x14ac:dyDescent="0.4">
      <c r="A175" s="100"/>
      <c r="B175" s="20"/>
      <c r="C175" s="30"/>
      <c r="D175" s="30"/>
    </row>
    <row r="176" spans="1:4" ht="20.149999999999999" x14ac:dyDescent="0.4">
      <c r="A176" s="100"/>
      <c r="B176" s="20"/>
      <c r="C176" s="30"/>
      <c r="D176" s="30"/>
    </row>
    <row r="177" spans="1:4" ht="20.149999999999999" x14ac:dyDescent="0.4">
      <c r="A177" s="100"/>
      <c r="B177" s="20"/>
      <c r="C177" s="30"/>
      <c r="D177" s="30"/>
    </row>
    <row r="178" spans="1:4" ht="20.149999999999999" x14ac:dyDescent="0.4">
      <c r="A178" s="100"/>
      <c r="B178" s="20"/>
      <c r="C178" s="30"/>
      <c r="D178" s="30"/>
    </row>
    <row r="179" spans="1:4" ht="20.149999999999999" x14ac:dyDescent="0.4">
      <c r="A179" s="100"/>
      <c r="B179" s="20"/>
      <c r="C179" s="30"/>
      <c r="D179" s="30"/>
    </row>
    <row r="180" spans="1:4" ht="20.149999999999999" x14ac:dyDescent="0.4">
      <c r="A180" s="100"/>
      <c r="B180" s="20"/>
      <c r="C180" s="30"/>
      <c r="D180" s="30"/>
    </row>
    <row r="181" spans="1:4" ht="20.149999999999999" x14ac:dyDescent="0.4">
      <c r="A181" s="100"/>
      <c r="B181" s="20"/>
      <c r="C181" s="30"/>
      <c r="D181" s="30"/>
    </row>
    <row r="182" spans="1:4" ht="20.149999999999999" x14ac:dyDescent="0.4">
      <c r="A182" s="100"/>
      <c r="B182" s="20"/>
      <c r="C182" s="30"/>
      <c r="D182" s="30"/>
    </row>
    <row r="183" spans="1:4" ht="20.149999999999999" x14ac:dyDescent="0.4">
      <c r="A183" s="100"/>
      <c r="B183" s="20"/>
      <c r="C183" s="30"/>
      <c r="D183" s="30"/>
    </row>
    <row r="184" spans="1:4" ht="20.149999999999999" x14ac:dyDescent="0.4">
      <c r="A184" s="100"/>
      <c r="B184" s="20"/>
      <c r="C184" s="30"/>
      <c r="D184" s="30"/>
    </row>
    <row r="185" spans="1:4" ht="20.149999999999999" x14ac:dyDescent="0.4">
      <c r="A185" s="100"/>
      <c r="B185" s="20"/>
      <c r="C185" s="30"/>
      <c r="D185" s="30"/>
    </row>
    <row r="186" spans="1:4" ht="20.149999999999999" x14ac:dyDescent="0.4">
      <c r="A186" s="100"/>
      <c r="B186" s="20"/>
      <c r="C186" s="30"/>
      <c r="D186" s="30"/>
    </row>
    <row r="187" spans="1:4" ht="20.149999999999999" x14ac:dyDescent="0.4">
      <c r="A187" s="100"/>
      <c r="B187" s="20"/>
      <c r="C187" s="30"/>
      <c r="D187" s="30"/>
    </row>
    <row r="188" spans="1:4" ht="20.149999999999999" x14ac:dyDescent="0.4">
      <c r="A188" s="100"/>
      <c r="B188" s="20"/>
      <c r="C188" s="30"/>
      <c r="D188" s="30"/>
    </row>
    <row r="189" spans="1:4" ht="20.149999999999999" x14ac:dyDescent="0.4">
      <c r="A189" s="100"/>
      <c r="B189" s="20"/>
      <c r="C189" s="30"/>
      <c r="D189" s="30"/>
    </row>
    <row r="190" spans="1:4" ht="20.149999999999999" x14ac:dyDescent="0.4">
      <c r="A190" s="100"/>
      <c r="B190" s="20"/>
      <c r="C190" s="30"/>
      <c r="D190" s="30"/>
    </row>
    <row r="191" spans="1:4" ht="20.149999999999999" x14ac:dyDescent="0.4">
      <c r="A191" s="100"/>
      <c r="B191" s="20"/>
      <c r="C191" s="30"/>
      <c r="D191" s="30"/>
    </row>
    <row r="192" spans="1:4" ht="20.149999999999999" x14ac:dyDescent="0.4">
      <c r="A192" s="100"/>
      <c r="B192" s="20"/>
      <c r="C192" s="30"/>
      <c r="D192" s="30"/>
    </row>
    <row r="193" spans="1:4" ht="20.149999999999999" x14ac:dyDescent="0.4">
      <c r="A193" s="100"/>
      <c r="B193" s="20"/>
      <c r="C193" s="30"/>
      <c r="D193" s="30"/>
    </row>
    <row r="194" spans="1:4" ht="20.149999999999999" x14ac:dyDescent="0.4">
      <c r="A194" s="100"/>
      <c r="B194" s="20"/>
      <c r="C194" s="30"/>
      <c r="D194" s="30"/>
    </row>
    <row r="195" spans="1:4" ht="20.149999999999999" x14ac:dyDescent="0.4">
      <c r="A195" s="100"/>
      <c r="B195" s="20"/>
      <c r="C195" s="30"/>
      <c r="D195" s="30"/>
    </row>
    <row r="196" spans="1:4" ht="20.149999999999999" x14ac:dyDescent="0.4">
      <c r="A196" s="100"/>
      <c r="B196" s="20"/>
      <c r="C196" s="30"/>
      <c r="D196" s="30"/>
    </row>
    <row r="197" spans="1:4" ht="20.149999999999999" x14ac:dyDescent="0.4">
      <c r="A197" s="100"/>
      <c r="B197" s="20"/>
      <c r="C197" s="30"/>
      <c r="D197" s="30"/>
    </row>
    <row r="198" spans="1:4" ht="20.149999999999999" x14ac:dyDescent="0.4">
      <c r="A198" s="100"/>
      <c r="B198" s="20"/>
      <c r="C198" s="30"/>
      <c r="D198" s="30"/>
    </row>
    <row r="199" spans="1:4" ht="20.149999999999999" x14ac:dyDescent="0.4">
      <c r="A199" s="100"/>
      <c r="B199" s="20"/>
      <c r="C199" s="30"/>
      <c r="D199" s="30"/>
    </row>
    <row r="200" spans="1:4" ht="20.149999999999999" x14ac:dyDescent="0.4">
      <c r="A200" s="100"/>
      <c r="B200" s="20"/>
      <c r="C200" s="30"/>
      <c r="D200" s="30"/>
    </row>
    <row r="201" spans="1:4" ht="20.149999999999999" x14ac:dyDescent="0.4">
      <c r="A201" s="100"/>
      <c r="B201" s="20"/>
      <c r="C201" s="30"/>
      <c r="D201" s="30"/>
    </row>
    <row r="202" spans="1:4" ht="20.149999999999999" x14ac:dyDescent="0.4">
      <c r="A202" s="100"/>
      <c r="B202" s="20"/>
      <c r="C202" s="30"/>
      <c r="D202" s="30"/>
    </row>
    <row r="203" spans="1:4" ht="20.149999999999999" x14ac:dyDescent="0.4">
      <c r="A203" s="100"/>
      <c r="B203" s="20"/>
      <c r="C203" s="30"/>
      <c r="D203" s="30"/>
    </row>
    <row r="204" spans="1:4" ht="20.149999999999999" x14ac:dyDescent="0.4">
      <c r="A204" s="100"/>
      <c r="B204" s="20"/>
      <c r="C204" s="30"/>
      <c r="D204" s="30"/>
    </row>
    <row r="205" spans="1:4" ht="20.149999999999999" x14ac:dyDescent="0.4">
      <c r="A205" s="100"/>
      <c r="B205" s="20"/>
      <c r="C205" s="30"/>
      <c r="D205" s="30"/>
    </row>
    <row r="206" spans="1:4" ht="20.149999999999999" x14ac:dyDescent="0.4">
      <c r="A206" s="100"/>
      <c r="B206" s="20"/>
      <c r="C206" s="30"/>
      <c r="D206" s="30"/>
    </row>
    <row r="207" spans="1:4" ht="20.149999999999999" x14ac:dyDescent="0.4">
      <c r="A207" s="100"/>
      <c r="B207" s="20"/>
      <c r="C207" s="30"/>
      <c r="D207" s="30"/>
    </row>
    <row r="208" spans="1:4" x14ac:dyDescent="0.4">
      <c r="A208" s="80"/>
      <c r="B208" s="20"/>
      <c r="C208" s="20"/>
      <c r="D208" s="20"/>
    </row>
    <row r="209" spans="1:8" ht="20.149999999999999" x14ac:dyDescent="0.4">
      <c r="A209" s="80"/>
      <c r="B209" s="26" t="s">
        <v>88</v>
      </c>
      <c r="C209" s="26" t="s">
        <v>145</v>
      </c>
      <c r="D209" s="29" t="s">
        <v>88</v>
      </c>
      <c r="E209" s="29" t="s">
        <v>145</v>
      </c>
    </row>
    <row r="210" spans="1:8" ht="20.6" x14ac:dyDescent="0.55000000000000004">
      <c r="A210" s="80"/>
      <c r="B210" s="27" t="s">
        <v>90</v>
      </c>
      <c r="C210" s="27"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0"/>
      <c r="B211" s="27" t="s">
        <v>90</v>
      </c>
      <c r="C211" s="27" t="s">
        <v>93</v>
      </c>
      <c r="E211" t="s">
        <v>58</v>
      </c>
      <c r="F211" t="str">
        <f t="shared" ref="F211:F221" si="0">IF(NOT(ISBLANK(D211)),D211,IF(NOT(ISBLANK(E211)),"     "&amp;E211,FALSE))</f>
        <v xml:space="preserve">     Afectación menor a 10 SMLMV .</v>
      </c>
    </row>
    <row r="212" spans="1:8" ht="20.6" x14ac:dyDescent="0.55000000000000004">
      <c r="A212" s="80"/>
      <c r="B212" s="27" t="s">
        <v>90</v>
      </c>
      <c r="C212" s="27" t="s">
        <v>94</v>
      </c>
      <c r="E212" t="s">
        <v>93</v>
      </c>
      <c r="F212" t="str">
        <f t="shared" si="0"/>
        <v xml:space="preserve">     Entre 10 y 50 SMLMV </v>
      </c>
    </row>
    <row r="213" spans="1:8" ht="20.6" x14ac:dyDescent="0.55000000000000004">
      <c r="A213" s="80"/>
      <c r="B213" s="27" t="s">
        <v>90</v>
      </c>
      <c r="C213" s="27" t="s">
        <v>95</v>
      </c>
      <c r="E213" t="s">
        <v>94</v>
      </c>
      <c r="F213" t="str">
        <f t="shared" si="0"/>
        <v xml:space="preserve">     Entre 50 y 100 SMLMV </v>
      </c>
    </row>
    <row r="214" spans="1:8" ht="20.6" x14ac:dyDescent="0.55000000000000004">
      <c r="A214" s="80"/>
      <c r="B214" s="27" t="s">
        <v>90</v>
      </c>
      <c r="C214" s="27" t="s">
        <v>96</v>
      </c>
      <c r="E214" t="s">
        <v>95</v>
      </c>
      <c r="F214" t="str">
        <f t="shared" si="0"/>
        <v xml:space="preserve">     Entre 100 y 500 SMLMV </v>
      </c>
    </row>
    <row r="215" spans="1:8" ht="20.6" x14ac:dyDescent="0.55000000000000004">
      <c r="A215" s="80"/>
      <c r="B215" s="27" t="s">
        <v>57</v>
      </c>
      <c r="C215" s="27" t="s">
        <v>97</v>
      </c>
      <c r="E215" t="s">
        <v>96</v>
      </c>
      <c r="F215" t="str">
        <f t="shared" si="0"/>
        <v xml:space="preserve">     Mayor a 500 SMLMV </v>
      </c>
    </row>
    <row r="216" spans="1:8" ht="20.6" x14ac:dyDescent="0.55000000000000004">
      <c r="A216" s="80"/>
      <c r="B216" s="27" t="s">
        <v>57</v>
      </c>
      <c r="C216" s="27" t="s">
        <v>98</v>
      </c>
      <c r="D216" t="s">
        <v>57</v>
      </c>
      <c r="F216" t="str">
        <f t="shared" si="0"/>
        <v>Pérdida Reputacional</v>
      </c>
    </row>
    <row r="217" spans="1:8" ht="20.6" x14ac:dyDescent="0.55000000000000004">
      <c r="A217" s="80"/>
      <c r="B217" s="27" t="s">
        <v>57</v>
      </c>
      <c r="C217" s="27" t="s">
        <v>100</v>
      </c>
      <c r="E217" t="s">
        <v>97</v>
      </c>
      <c r="F217" t="str">
        <f t="shared" si="0"/>
        <v xml:space="preserve">     El riesgo afecta la imagen de alguna área de la organización</v>
      </c>
    </row>
    <row r="218" spans="1:8" ht="20.6" x14ac:dyDescent="0.55000000000000004">
      <c r="A218" s="80"/>
      <c r="B218" s="27" t="s">
        <v>57</v>
      </c>
      <c r="C218" s="27"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0"/>
      <c r="B219" s="27" t="s">
        <v>57</v>
      </c>
      <c r="C219" s="27" t="s">
        <v>118</v>
      </c>
      <c r="E219" t="s">
        <v>100</v>
      </c>
      <c r="F219" t="str">
        <f t="shared" si="0"/>
        <v xml:space="preserve">     El riesgo afecta la imagen de la entidad con algunos usuarios de relevancia frente al logro de los objetivos</v>
      </c>
    </row>
    <row r="220" spans="1:8" x14ac:dyDescent="0.4">
      <c r="A220" s="80"/>
      <c r="B220" s="28"/>
      <c r="C220" s="28"/>
      <c r="E220" t="s">
        <v>99</v>
      </c>
      <c r="F220" t="str">
        <f t="shared" si="0"/>
        <v xml:space="preserve">     El riesgo afecta la imagen de de la entidad con efecto publicitario sostenido a nivel de sector administrativo, nivel departamental o municipal</v>
      </c>
    </row>
    <row r="221" spans="1:8" x14ac:dyDescent="0.4">
      <c r="A221" s="80"/>
      <c r="B221" s="28" t="e" cm="1">
        <f t="array" aca="1" ref="B221:B223" ca="1">_xlfn.UNIQUE(Tabla1[[#All],[Criterios]])</f>
        <v>#NAME?</v>
      </c>
      <c r="C221" s="28"/>
      <c r="E221" t="s">
        <v>118</v>
      </c>
      <c r="F221" t="str">
        <f t="shared" si="0"/>
        <v xml:space="preserve">     El riesgo afecta la imagen de la entidad a nivel nacional, con efecto publicitarios sostenible a nivel país</v>
      </c>
    </row>
    <row r="222" spans="1:8" x14ac:dyDescent="0.4">
      <c r="A222" s="80"/>
      <c r="B222" s="28" t="e">
        <f ca="1"/>
        <v>#NAME?</v>
      </c>
      <c r="C222" s="28"/>
    </row>
    <row r="223" spans="1:8" x14ac:dyDescent="0.4">
      <c r="B223" s="28" t="e">
        <f ca="1"/>
        <v>#NAME?</v>
      </c>
      <c r="C223" s="28"/>
      <c r="F223" s="31" t="s">
        <v>147</v>
      </c>
    </row>
    <row r="224" spans="1:8" x14ac:dyDescent="0.4">
      <c r="B224" s="19"/>
      <c r="C224" s="19"/>
      <c r="F224" s="31" t="s">
        <v>148</v>
      </c>
    </row>
    <row r="225" spans="2:4" x14ac:dyDescent="0.4">
      <c r="B225" s="19"/>
      <c r="C225" s="19"/>
    </row>
    <row r="226" spans="2:4" x14ac:dyDescent="0.4">
      <c r="B226" s="19"/>
      <c r="C226" s="19"/>
    </row>
    <row r="227" spans="2:4" x14ac:dyDescent="0.4">
      <c r="B227" s="19"/>
      <c r="C227" s="19"/>
      <c r="D227" s="19"/>
    </row>
    <row r="228" spans="2:4" x14ac:dyDescent="0.4">
      <c r="B228" s="19"/>
      <c r="C228" s="19"/>
      <c r="D228" s="19"/>
    </row>
    <row r="229" spans="2:4" x14ac:dyDescent="0.4">
      <c r="B229" s="19"/>
      <c r="C229" s="19"/>
      <c r="D229" s="19"/>
    </row>
    <row r="230" spans="2:4" x14ac:dyDescent="0.4">
      <c r="B230" s="19"/>
      <c r="C230" s="19"/>
      <c r="D230" s="19"/>
    </row>
    <row r="231" spans="2:4" x14ac:dyDescent="0.4">
      <c r="B231" s="19"/>
      <c r="C231" s="19"/>
      <c r="D231" s="19"/>
    </row>
    <row r="232" spans="2:4" x14ac:dyDescent="0.4">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5"/>
    <col min="3" max="3" width="17" style="85" customWidth="1"/>
    <col min="4" max="4" width="14.3046875" style="85"/>
    <col min="5" max="5" width="46" style="85" customWidth="1"/>
    <col min="6" max="16384" width="14.3046875" style="85"/>
  </cols>
  <sheetData>
    <row r="1" spans="2:6" ht="24" customHeight="1" thickBot="1" x14ac:dyDescent="0.4">
      <c r="B1" s="338" t="s">
        <v>78</v>
      </c>
      <c r="C1" s="339"/>
      <c r="D1" s="339"/>
      <c r="E1" s="339"/>
      <c r="F1" s="340"/>
    </row>
    <row r="2" spans="2:6" ht="16.3" thickBot="1" x14ac:dyDescent="0.5">
      <c r="B2" s="86"/>
      <c r="C2" s="86"/>
      <c r="D2" s="86"/>
      <c r="E2" s="86"/>
      <c r="F2" s="86"/>
    </row>
    <row r="3" spans="2:6" ht="15.9" thickBot="1" x14ac:dyDescent="0.4">
      <c r="B3" s="342" t="s">
        <v>64</v>
      </c>
      <c r="C3" s="343"/>
      <c r="D3" s="343"/>
      <c r="E3" s="98" t="s">
        <v>65</v>
      </c>
      <c r="F3" s="99" t="s">
        <v>66</v>
      </c>
    </row>
    <row r="4" spans="2:6" ht="30.9" x14ac:dyDescent="0.35">
      <c r="B4" s="344" t="s">
        <v>67</v>
      </c>
      <c r="C4" s="346" t="s">
        <v>13</v>
      </c>
      <c r="D4" s="87" t="s">
        <v>14</v>
      </c>
      <c r="E4" s="88" t="s">
        <v>68</v>
      </c>
      <c r="F4" s="89">
        <v>0.25</v>
      </c>
    </row>
    <row r="5" spans="2:6" ht="46.3" x14ac:dyDescent="0.35">
      <c r="B5" s="345"/>
      <c r="C5" s="347"/>
      <c r="D5" s="90" t="s">
        <v>15</v>
      </c>
      <c r="E5" s="91" t="s">
        <v>69</v>
      </c>
      <c r="F5" s="92">
        <v>0.15</v>
      </c>
    </row>
    <row r="6" spans="2:6" ht="46.3" x14ac:dyDescent="0.35">
      <c r="B6" s="345"/>
      <c r="C6" s="347"/>
      <c r="D6" s="90" t="s">
        <v>16</v>
      </c>
      <c r="E6" s="91" t="s">
        <v>70</v>
      </c>
      <c r="F6" s="92">
        <v>0.1</v>
      </c>
    </row>
    <row r="7" spans="2:6" ht="61.75" x14ac:dyDescent="0.35">
      <c r="B7" s="345"/>
      <c r="C7" s="347" t="s">
        <v>17</v>
      </c>
      <c r="D7" s="90" t="s">
        <v>10</v>
      </c>
      <c r="E7" s="91" t="s">
        <v>71</v>
      </c>
      <c r="F7" s="92">
        <v>0.25</v>
      </c>
    </row>
    <row r="8" spans="2:6" ht="30.9" x14ac:dyDescent="0.35">
      <c r="B8" s="345"/>
      <c r="C8" s="347"/>
      <c r="D8" s="90" t="s">
        <v>9</v>
      </c>
      <c r="E8" s="91" t="s">
        <v>72</v>
      </c>
      <c r="F8" s="92">
        <v>0.15</v>
      </c>
    </row>
    <row r="9" spans="2:6" ht="46.3" x14ac:dyDescent="0.35">
      <c r="B9" s="345" t="s">
        <v>162</v>
      </c>
      <c r="C9" s="347" t="s">
        <v>18</v>
      </c>
      <c r="D9" s="90" t="s">
        <v>19</v>
      </c>
      <c r="E9" s="91" t="s">
        <v>73</v>
      </c>
      <c r="F9" s="93" t="s">
        <v>74</v>
      </c>
    </row>
    <row r="10" spans="2:6" ht="46.3" x14ac:dyDescent="0.35">
      <c r="B10" s="345"/>
      <c r="C10" s="347"/>
      <c r="D10" s="90" t="s">
        <v>20</v>
      </c>
      <c r="E10" s="91" t="s">
        <v>75</v>
      </c>
      <c r="F10" s="93" t="s">
        <v>74</v>
      </c>
    </row>
    <row r="11" spans="2:6" ht="30.9" x14ac:dyDescent="0.35">
      <c r="B11" s="345"/>
      <c r="C11" s="347" t="s">
        <v>21</v>
      </c>
      <c r="D11" s="90" t="s">
        <v>22</v>
      </c>
      <c r="E11" s="91" t="s">
        <v>76</v>
      </c>
      <c r="F11" s="93" t="s">
        <v>74</v>
      </c>
    </row>
    <row r="12" spans="2:6" ht="46.3" x14ac:dyDescent="0.35">
      <c r="B12" s="345"/>
      <c r="C12" s="347"/>
      <c r="D12" s="90" t="s">
        <v>23</v>
      </c>
      <c r="E12" s="91" t="s">
        <v>77</v>
      </c>
      <c r="F12" s="93" t="s">
        <v>74</v>
      </c>
    </row>
    <row r="13" spans="2:6" ht="30.9" x14ac:dyDescent="0.35">
      <c r="B13" s="345"/>
      <c r="C13" s="347" t="s">
        <v>24</v>
      </c>
      <c r="D13" s="90" t="s">
        <v>119</v>
      </c>
      <c r="E13" s="91" t="s">
        <v>122</v>
      </c>
      <c r="F13" s="93" t="s">
        <v>74</v>
      </c>
    </row>
    <row r="14" spans="2:6" ht="15.9" thickBot="1" x14ac:dyDescent="0.4">
      <c r="B14" s="348"/>
      <c r="C14" s="349"/>
      <c r="D14" s="94" t="s">
        <v>120</v>
      </c>
      <c r="E14" s="95" t="s">
        <v>121</v>
      </c>
      <c r="F14" s="96" t="s">
        <v>74</v>
      </c>
    </row>
    <row r="15" spans="2:6" ht="49.5" customHeight="1" x14ac:dyDescent="0.35">
      <c r="B15" s="341" t="s">
        <v>159</v>
      </c>
      <c r="C15" s="341"/>
      <c r="D15" s="341"/>
      <c r="E15" s="341"/>
      <c r="F15" s="341"/>
    </row>
    <row r="16" spans="2:6" ht="27" customHeight="1" x14ac:dyDescent="0.3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6" customWidth="1"/>
    <col min="2" max="16384" width="11.3828125" style="6"/>
  </cols>
  <sheetData>
    <row r="3" spans="1:1" x14ac:dyDescent="0.35">
      <c r="A3" s="7" t="s">
        <v>14</v>
      </c>
    </row>
    <row r="4" spans="1:1" x14ac:dyDescent="0.35">
      <c r="A4" s="7" t="s">
        <v>15</v>
      </c>
    </row>
    <row r="5" spans="1:1" x14ac:dyDescent="0.35">
      <c r="A5" s="7" t="s">
        <v>16</v>
      </c>
    </row>
    <row r="6" spans="1:1" x14ac:dyDescent="0.35">
      <c r="A6" s="7" t="s">
        <v>10</v>
      </c>
    </row>
    <row r="7" spans="1:1" x14ac:dyDescent="0.35">
      <c r="A7" s="7" t="s">
        <v>9</v>
      </c>
    </row>
    <row r="8" spans="1:1" x14ac:dyDescent="0.35">
      <c r="A8" s="7" t="s">
        <v>19</v>
      </c>
    </row>
    <row r="9" spans="1:1" x14ac:dyDescent="0.35">
      <c r="A9" s="7" t="s">
        <v>20</v>
      </c>
    </row>
    <row r="10" spans="1:1" x14ac:dyDescent="0.35">
      <c r="A10" s="7" t="s">
        <v>22</v>
      </c>
    </row>
    <row r="11" spans="1:1" x14ac:dyDescent="0.35">
      <c r="A11" s="7" t="s">
        <v>23</v>
      </c>
    </row>
    <row r="12" spans="1:1" x14ac:dyDescent="0.35">
      <c r="A12" s="7" t="s">
        <v>25</v>
      </c>
    </row>
    <row r="13" spans="1:1" x14ac:dyDescent="0.35">
      <c r="A13" s="7" t="s">
        <v>26</v>
      </c>
    </row>
    <row r="14" spans="1:1" x14ac:dyDescent="0.35">
      <c r="A14" s="7" t="s">
        <v>27</v>
      </c>
    </row>
    <row r="16" spans="1:1" x14ac:dyDescent="0.35">
      <c r="A16" s="7" t="s">
        <v>30</v>
      </c>
    </row>
    <row r="17" spans="1:1" x14ac:dyDescent="0.35">
      <c r="A17" s="7" t="s">
        <v>31</v>
      </c>
    </row>
    <row r="18" spans="1:1" x14ac:dyDescent="0.35">
      <c r="A18" s="7" t="s">
        <v>32</v>
      </c>
    </row>
    <row r="20" spans="1:1" x14ac:dyDescent="0.35">
      <c r="A20" s="7" t="s">
        <v>40</v>
      </c>
    </row>
    <row r="21" spans="1:1" x14ac:dyDescent="0.35">
      <c r="A21" s="7"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2023-07-28T15:30:06Z</dcterms:modified>
</cp:coreProperties>
</file>