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hidePivotFieldList="1" defaultThemeVersion="124226"/>
  <mc:AlternateContent xmlns:mc="http://schemas.openxmlformats.org/markup-compatibility/2006">
    <mc:Choice Requires="x15">
      <x15ac:absPath xmlns:x15ac="http://schemas.microsoft.com/office/spreadsheetml/2010/11/ac" url="D:\Downloads\"/>
    </mc:Choice>
  </mc:AlternateContent>
  <xr:revisionPtr revIDLastSave="0" documentId="13_ncr:1_{0A738784-5C29-4919-B768-BA82D7803273}" xr6:coauthVersionLast="47" xr6:coauthVersionMax="47" xr10:uidLastSave="{00000000-0000-0000-0000-000000000000}"/>
  <bookViews>
    <workbookView xWindow="-120" yWindow="-120" windowWidth="20730" windowHeight="11160" tabRatio="882" activeTab="1" xr2:uid="{00000000-000D-0000-FFFF-FFFF00000000}"/>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definedNames>
    <definedName name="_xlnm.Print_Area" localSheetId="1">'Mapa final'!$A$1:$AK$37</definedName>
  </definedNames>
  <calcPr calcId="191029"/>
  <pivotCaches>
    <pivotCache cacheId="1"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0" i="1" l="1"/>
  <c r="I15" i="1"/>
  <c r="I10" i="1" l="1"/>
  <c r="T10" i="1" l="1"/>
  <c r="K27" i="1"/>
  <c r="K30" i="1"/>
  <c r="K24" i="1"/>
  <c r="K20" i="1"/>
  <c r="K26" i="1"/>
  <c r="K32" i="1"/>
  <c r="K25" i="1"/>
  <c r="K19" i="1"/>
  <c r="K34" i="1"/>
  <c r="K18" i="1"/>
  <c r="K28" i="1"/>
  <c r="K33" i="1"/>
  <c r="K21" i="1"/>
  <c r="K22" i="1"/>
  <c r="K31" i="1"/>
  <c r="F221" i="13" l="1"/>
  <c r="F211" i="13"/>
  <c r="F212" i="13"/>
  <c r="F213" i="13"/>
  <c r="F214" i="13"/>
  <c r="F215" i="13"/>
  <c r="F216" i="13"/>
  <c r="F217" i="13"/>
  <c r="F218" i="13"/>
  <c r="F219" i="13"/>
  <c r="F220" i="13"/>
  <c r="F210" i="13"/>
  <c r="B221" i="13" a="1"/>
  <c r="B221" i="13" l="1"/>
  <c r="Q17"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34" i="1" l="1"/>
  <c r="Q34" i="1"/>
  <c r="T33" i="1"/>
  <c r="Q33" i="1"/>
  <c r="T32" i="1"/>
  <c r="Q32" i="1"/>
  <c r="T31" i="1"/>
  <c r="Q31" i="1"/>
  <c r="T30" i="1"/>
  <c r="Q30" i="1"/>
  <c r="T29" i="1"/>
  <c r="Q29" i="1"/>
  <c r="AB30" i="1" s="1"/>
  <c r="H29" i="1"/>
  <c r="I29" i="1" s="1"/>
  <c r="T28" i="1"/>
  <c r="Q28" i="1"/>
  <c r="T27" i="1"/>
  <c r="Q27" i="1"/>
  <c r="T26" i="1"/>
  <c r="Q26" i="1"/>
  <c r="T25" i="1"/>
  <c r="Q25" i="1"/>
  <c r="T24" i="1"/>
  <c r="Q24" i="1"/>
  <c r="T23" i="1"/>
  <c r="Q23" i="1"/>
  <c r="H23" i="1"/>
  <c r="I23" i="1" s="1"/>
  <c r="T22" i="1"/>
  <c r="Q22" i="1"/>
  <c r="T21" i="1"/>
  <c r="Q21" i="1"/>
  <c r="T20" i="1"/>
  <c r="Q20" i="1"/>
  <c r="T19" i="1"/>
  <c r="Q19" i="1"/>
  <c r="T18" i="1"/>
  <c r="Q18" i="1"/>
  <c r="AB18" i="1" s="1"/>
  <c r="T17" i="1"/>
  <c r="H17" i="1"/>
  <c r="I17" i="1" s="1"/>
  <c r="T16" i="1"/>
  <c r="Q16" i="1"/>
  <c r="I16" i="1"/>
  <c r="T15" i="1"/>
  <c r="Q15" i="1"/>
  <c r="T14" i="1"/>
  <c r="Q14" i="1"/>
  <c r="I14" i="1"/>
  <c r="T13" i="1"/>
  <c r="Q13" i="1"/>
  <c r="T12" i="1"/>
  <c r="Q12" i="1"/>
  <c r="I12" i="1"/>
  <c r="T11" i="1"/>
  <c r="Q11" i="1"/>
  <c r="AB24" i="1" l="1"/>
  <c r="I11" i="1"/>
  <c r="X11" i="1" s="1"/>
  <c r="X29" i="1"/>
  <c r="X23" i="1"/>
  <c r="X17" i="1"/>
  <c r="X16" i="1"/>
  <c r="X15" i="1"/>
  <c r="X14" i="1"/>
  <c r="X13" i="1"/>
  <c r="X12" i="1"/>
  <c r="Y29" i="1" l="1"/>
  <c r="Z29" i="1"/>
  <c r="X30" i="1" s="1"/>
  <c r="Y30" i="1" s="1"/>
  <c r="Y23" i="1"/>
  <c r="Z23" i="1"/>
  <c r="X24" i="1" s="1"/>
  <c r="Z24" i="1" s="1"/>
  <c r="X25" i="1" s="1"/>
  <c r="Y17" i="1"/>
  <c r="Z17" i="1"/>
  <c r="X18" i="1" s="1"/>
  <c r="Z18" i="1" s="1"/>
  <c r="X19" i="1" s="1"/>
  <c r="Y16" i="1"/>
  <c r="Z16" i="1"/>
  <c r="Y15" i="1"/>
  <c r="Z15" i="1"/>
  <c r="Y14" i="1"/>
  <c r="Z14" i="1"/>
  <c r="Y13" i="1"/>
  <c r="Z13" i="1"/>
  <c r="Y12" i="1"/>
  <c r="Z12" i="1"/>
  <c r="Y11" i="1"/>
  <c r="Z11" i="1"/>
  <c r="Y24" i="1" l="1"/>
  <c r="Y18" i="1"/>
  <c r="Z25" i="1"/>
  <c r="X26" i="1" s="1"/>
  <c r="Y25" i="1"/>
  <c r="Z19" i="1"/>
  <c r="X20" i="1" s="1"/>
  <c r="Y19" i="1"/>
  <c r="Z30" i="1"/>
  <c r="X31" i="1" s="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Y26" i="1" l="1"/>
  <c r="Z26" i="1"/>
  <c r="Y20" i="1"/>
  <c r="Z20" i="1"/>
  <c r="X21" i="1" s="1"/>
  <c r="Y31" i="1"/>
  <c r="Z31" i="1"/>
  <c r="X32" i="1" s="1"/>
  <c r="Y21" i="1" l="1"/>
  <c r="Z21" i="1"/>
  <c r="X22" i="1" s="1"/>
  <c r="X27" i="1"/>
  <c r="X28" i="1"/>
  <c r="Z32" i="1"/>
  <c r="Y32" i="1"/>
  <c r="Y28" i="1" l="1"/>
  <c r="Z28" i="1"/>
  <c r="Y27" i="1"/>
  <c r="Z27" i="1"/>
  <c r="Y22" i="1"/>
  <c r="Z22" i="1"/>
  <c r="X33" i="1"/>
  <c r="X34" i="1"/>
  <c r="X10" i="1"/>
  <c r="Y10" i="1" s="1"/>
  <c r="Y34" i="1" l="1"/>
  <c r="Z34" i="1"/>
  <c r="Y33" i="1"/>
  <c r="Z33" i="1"/>
  <c r="Z10" i="1" l="1"/>
  <c r="AB31" i="1" l="1"/>
  <c r="AB23" i="1"/>
  <c r="AB17" i="1"/>
  <c r="AA17" i="1" s="1"/>
  <c r="AC17" i="1" l="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23" i="1"/>
  <c r="AA30" i="1"/>
  <c r="AA31" i="1"/>
  <c r="AB32" i="1"/>
  <c r="AA18" i="1"/>
  <c r="AB19" i="1"/>
  <c r="AA24" i="1"/>
  <c r="AB25" i="1"/>
  <c r="W37" i="19" l="1"/>
  <c r="AI7" i="19"/>
  <c r="W17" i="19"/>
  <c r="W27" i="19"/>
  <c r="Q47" i="19"/>
  <c r="W7" i="19"/>
  <c r="AI17" i="19"/>
  <c r="K47" i="19"/>
  <c r="AI47" i="19"/>
  <c r="Q27" i="19"/>
  <c r="AC27" i="19"/>
  <c r="AC47" i="19"/>
  <c r="AC37" i="19"/>
  <c r="AI37" i="19"/>
  <c r="AC17" i="19"/>
  <c r="K37" i="19"/>
  <c r="AC7" i="19"/>
  <c r="W47" i="19"/>
  <c r="Q37" i="19"/>
  <c r="AI27" i="19"/>
  <c r="Q7" i="19"/>
  <c r="K27" i="19"/>
  <c r="K17" i="19"/>
  <c r="K7" i="19"/>
  <c r="Q17" i="19"/>
  <c r="AA32" i="1"/>
  <c r="AB33" i="1"/>
  <c r="K35" i="19"/>
  <c r="AC25" i="19"/>
  <c r="K45" i="19"/>
  <c r="AI45" i="19"/>
  <c r="W45" i="19"/>
  <c r="Q35" i="19"/>
  <c r="K55" i="19"/>
  <c r="AC15" i="19"/>
  <c r="Q15" i="19"/>
  <c r="AC35" i="19"/>
  <c r="AI35" i="19"/>
  <c r="Q55" i="19"/>
  <c r="AI25" i="19"/>
  <c r="AC30"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24"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D55" i="19"/>
  <c r="R15" i="19"/>
  <c r="AJ35" i="19"/>
  <c r="AC31"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23"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D12" i="19"/>
  <c r="AD32" i="19"/>
  <c r="AD22" i="19"/>
  <c r="X52" i="19"/>
  <c r="AD52" i="19"/>
  <c r="L42" i="19"/>
  <c r="R42" i="19"/>
  <c r="AJ21" i="19"/>
  <c r="AD31" i="19"/>
  <c r="R21" i="19"/>
  <c r="AD41" i="19"/>
  <c r="AJ11" i="19"/>
  <c r="AJ51" i="19"/>
  <c r="L41" i="19"/>
  <c r="AD11" i="19"/>
  <c r="L21" i="19"/>
  <c r="L11" i="19"/>
  <c r="X51" i="19"/>
  <c r="X21" i="19"/>
  <c r="R11" i="19"/>
  <c r="R31" i="19"/>
  <c r="AJ41" i="19"/>
  <c r="L31" i="19"/>
  <c r="R51" i="19"/>
  <c r="X31" i="19"/>
  <c r="X11" i="19"/>
  <c r="X41" i="19"/>
  <c r="AJ31" i="19"/>
  <c r="AD51" i="19"/>
  <c r="R41" i="19"/>
  <c r="AD21" i="19"/>
  <c r="L51" i="19"/>
  <c r="AA19" i="1"/>
  <c r="AB20" i="1"/>
  <c r="K42" i="19"/>
  <c r="AC32" i="19"/>
  <c r="W42" i="19"/>
  <c r="AI52" i="19"/>
  <c r="K22" i="19"/>
  <c r="Q32" i="19"/>
  <c r="AI12" i="19"/>
  <c r="AC52" i="19"/>
  <c r="Q42" i="19"/>
  <c r="AC42" i="19"/>
  <c r="K12" i="19"/>
  <c r="Q22" i="19"/>
  <c r="W52" i="19"/>
  <c r="AI42" i="19"/>
  <c r="W32" i="19"/>
  <c r="AI22" i="19"/>
  <c r="W12" i="19"/>
  <c r="AI32" i="19"/>
  <c r="AC12" i="19"/>
  <c r="Q12" i="19"/>
  <c r="Q52" i="19"/>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A25" i="1"/>
  <c r="AB26" i="1"/>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AC18" i="1"/>
  <c r="Q33" i="19"/>
  <c r="AI23" i="19"/>
  <c r="K53" i="19"/>
  <c r="AC23" i="19"/>
  <c r="AC13" i="19"/>
  <c r="W23" i="19"/>
  <c r="W33" i="19"/>
  <c r="Q13" i="19"/>
  <c r="W13" i="19"/>
  <c r="AI13" i="19"/>
  <c r="Q43" i="19"/>
  <c r="Q23" i="19"/>
  <c r="W53" i="19"/>
  <c r="M12" i="19"/>
  <c r="AK42" i="19"/>
  <c r="AE32" i="19"/>
  <c r="M52" i="19"/>
  <c r="S12" i="19"/>
  <c r="M32" i="19"/>
  <c r="S52" i="19"/>
  <c r="Y52" i="19"/>
  <c r="Y42" i="19"/>
  <c r="AK12" i="19"/>
  <c r="S22" i="19"/>
  <c r="AE12" i="19"/>
  <c r="Y22" i="19"/>
  <c r="S32" i="19"/>
  <c r="AK52" i="19"/>
  <c r="M22" i="19"/>
  <c r="AK32" i="19"/>
  <c r="AE22" i="19"/>
  <c r="AE42" i="19"/>
  <c r="Y32" i="19"/>
  <c r="M42" i="19"/>
  <c r="Y12" i="19"/>
  <c r="AE52" i="19"/>
  <c r="AK22" i="19"/>
  <c r="S42" i="19"/>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R40" i="19" l="1"/>
  <c r="AD10" i="19"/>
  <c r="X40" i="19"/>
  <c r="AJ10" i="19"/>
  <c r="R50" i="19"/>
  <c r="X10" i="19"/>
  <c r="R30" i="19"/>
  <c r="L10" i="19"/>
  <c r="L50" i="19"/>
  <c r="AJ20" i="19"/>
  <c r="AJ40" i="19"/>
  <c r="AD30" i="19"/>
  <c r="R20" i="19"/>
  <c r="AD50" i="19"/>
  <c r="AJ30" i="19"/>
  <c r="AJ50" i="19"/>
  <c r="X30" i="19"/>
  <c r="AD20" i="19"/>
  <c r="L40" i="19"/>
  <c r="X50" i="19"/>
  <c r="X20" i="19"/>
  <c r="AD40" i="19"/>
  <c r="R10" i="19"/>
  <c r="L30" i="19"/>
  <c r="L20" i="19"/>
  <c r="AA20" i="1"/>
  <c r="AB21" i="1"/>
  <c r="AA33" i="1"/>
  <c r="AB34" i="1"/>
  <c r="AA34" i="1" s="1"/>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J43" i="19"/>
  <c r="AD33" i="19"/>
  <c r="X33" i="19"/>
  <c r="X13" i="19"/>
  <c r="AD43" i="19"/>
  <c r="L43" i="19"/>
  <c r="AC19" i="1"/>
  <c r="X23" i="19"/>
  <c r="R33" i="19"/>
  <c r="R43" i="19"/>
  <c r="AD53" i="19"/>
  <c r="AJ13" i="19"/>
  <c r="R23" i="19"/>
  <c r="R13" i="19"/>
  <c r="AJ53" i="19"/>
  <c r="L33" i="19"/>
  <c r="L23" i="19"/>
  <c r="X43" i="19"/>
  <c r="X53" i="19"/>
  <c r="AD13" i="19"/>
  <c r="L53" i="19"/>
  <c r="L13" i="19"/>
  <c r="AD23" i="19"/>
  <c r="AJ33" i="19"/>
  <c r="AJ23" i="19"/>
  <c r="R53" i="19"/>
  <c r="M55" i="19"/>
  <c r="AK15" i="19"/>
  <c r="AE25" i="19"/>
  <c r="AC32"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A26" i="1"/>
  <c r="AB27" i="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E11" i="19"/>
  <c r="Y41" i="19"/>
  <c r="M41" i="19"/>
  <c r="Y21" i="19"/>
  <c r="AK41" i="19"/>
  <c r="S31" i="19"/>
  <c r="M31" i="19"/>
  <c r="M51" i="19"/>
  <c r="Y51" i="19"/>
  <c r="AK21" i="19"/>
  <c r="AK31" i="19"/>
  <c r="Y11" i="19"/>
  <c r="AE41" i="19"/>
  <c r="AE21" i="19"/>
  <c r="S51" i="19"/>
  <c r="AE51" i="19"/>
  <c r="AK51" i="19"/>
  <c r="M21" i="19"/>
  <c r="AE31" i="19"/>
  <c r="S41" i="19"/>
  <c r="AK11" i="19"/>
  <c r="S11" i="19"/>
  <c r="Y31" i="19"/>
  <c r="S21" i="19"/>
  <c r="M11" i="19"/>
  <c r="L54" i="19"/>
  <c r="AJ14" i="19"/>
  <c r="AD44" i="19"/>
  <c r="X54" i="19"/>
  <c r="R14" i="19"/>
  <c r="AD24" i="19"/>
  <c r="AD34" i="19"/>
  <c r="R54" i="19"/>
  <c r="L34" i="19"/>
  <c r="AJ34" i="19"/>
  <c r="X24" i="19"/>
  <c r="AJ24" i="19"/>
  <c r="X44" i="19"/>
  <c r="R24" i="19"/>
  <c r="AC25" i="1"/>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G39" i="19" l="1"/>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26" i="1"/>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C34" i="1"/>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33"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A21" i="1"/>
  <c r="AB22" i="1"/>
  <c r="AA22" i="1" s="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A27" i="1"/>
  <c r="AB28" i="1"/>
  <c r="AA28" i="1" s="1"/>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20"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28" i="1"/>
  <c r="AA14" i="19"/>
  <c r="O54" i="19"/>
  <c r="U44" i="19"/>
  <c r="U43" i="19"/>
  <c r="U13" i="19"/>
  <c r="AM53" i="19"/>
  <c r="AA53" i="19"/>
  <c r="AA43" i="19"/>
  <c r="O53" i="19"/>
  <c r="O23" i="19"/>
  <c r="O13" i="19"/>
  <c r="AG43" i="19"/>
  <c r="U33" i="19"/>
  <c r="U23" i="19"/>
  <c r="AM13" i="19"/>
  <c r="AM23" i="19"/>
  <c r="AG13" i="19"/>
  <c r="AA23" i="19"/>
  <c r="AG33" i="19"/>
  <c r="AA33" i="19"/>
  <c r="AM33" i="19"/>
  <c r="AA13" i="19"/>
  <c r="AC22"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27" i="1"/>
  <c r="AF53" i="19"/>
  <c r="T43" i="19"/>
  <c r="Z53" i="19"/>
  <c r="N43" i="19"/>
  <c r="T23" i="19"/>
  <c r="AF43" i="19"/>
  <c r="Z13" i="19"/>
  <c r="Z43" i="19"/>
  <c r="AF23" i="19"/>
  <c r="AL13" i="19"/>
  <c r="Z23" i="19"/>
  <c r="AL43" i="19"/>
  <c r="AF13" i="19"/>
  <c r="AL23" i="19"/>
  <c r="N13" i="19"/>
  <c r="T33" i="19"/>
  <c r="AL53" i="19"/>
  <c r="N23" i="19"/>
  <c r="N53" i="19"/>
  <c r="AF33" i="19"/>
  <c r="N33" i="19"/>
  <c r="AC21" i="1"/>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T10" i="19"/>
  <c r="AF10" i="19"/>
  <c r="T20" i="19"/>
  <c r="N30" i="19"/>
  <c r="Z20" i="19"/>
  <c r="AF50" i="19"/>
  <c r="T50" i="19"/>
  <c r="AL30" i="19"/>
  <c r="T40" i="19"/>
  <c r="AF40" i="19"/>
  <c r="AF30" i="19"/>
  <c r="N50" i="19"/>
  <c r="AL40" i="19"/>
  <c r="AL20" i="19"/>
  <c r="Z10" i="19"/>
  <c r="AF20" i="19"/>
  <c r="N10" i="19"/>
  <c r="Z50" i="19"/>
  <c r="AL50" i="19"/>
  <c r="N40" i="19"/>
  <c r="T30" i="19"/>
  <c r="Z30" i="19"/>
  <c r="AL10" i="19"/>
  <c r="N20" i="19"/>
  <c r="X6" i="18" l="1"/>
  <c r="AJ30" i="18"/>
  <c r="R22" i="18"/>
  <c r="L6" i="18"/>
  <c r="R30" i="18"/>
  <c r="X22" i="18"/>
  <c r="X38" i="18"/>
  <c r="AD38" i="18"/>
  <c r="N11" i="1"/>
  <c r="AD22" i="18"/>
  <c r="M11" i="1"/>
  <c r="AB11" i="1" s="1"/>
  <c r="AA11" i="1" s="1"/>
  <c r="X14" i="18"/>
  <c r="L30" i="18"/>
  <c r="R38" i="18"/>
  <c r="AJ14" i="18"/>
  <c r="R14" i="18"/>
  <c r="AD6" i="18"/>
  <c r="AD30" i="18"/>
  <c r="AJ38" i="18"/>
  <c r="AJ22" i="18"/>
  <c r="X30" i="18"/>
  <c r="L14" i="18"/>
  <c r="L22" i="18"/>
  <c r="AJ6" i="18"/>
  <c r="L38" i="18"/>
  <c r="AD14" i="18"/>
  <c r="R6" i="18"/>
  <c r="L16" i="18"/>
  <c r="R24" i="18"/>
  <c r="L8" i="18"/>
  <c r="R32" i="18"/>
  <c r="AJ16" i="18"/>
  <c r="R8" i="18"/>
  <c r="AD24" i="18"/>
  <c r="AJ32" i="18"/>
  <c r="AD8" i="18"/>
  <c r="X40" i="18"/>
  <c r="N14" i="1"/>
  <c r="L32" i="18"/>
  <c r="X8" i="18"/>
  <c r="X24" i="18"/>
  <c r="AJ8" i="18"/>
  <c r="M14" i="1"/>
  <c r="AB14" i="1" s="1"/>
  <c r="AA14" i="1" s="1"/>
  <c r="R40" i="18"/>
  <c r="L40" i="18"/>
  <c r="X16" i="18"/>
  <c r="L24" i="18"/>
  <c r="AJ24" i="18"/>
  <c r="X32" i="18"/>
  <c r="AJ40" i="18"/>
  <c r="R16" i="18"/>
  <c r="AD40" i="18"/>
  <c r="AD32" i="18"/>
  <c r="AD16" i="18"/>
  <c r="M16" i="1"/>
  <c r="AB16" i="1" s="1"/>
  <c r="AA16" i="1" s="1"/>
  <c r="J42" i="18"/>
  <c r="P34" i="18"/>
  <c r="AB18" i="18"/>
  <c r="AB42" i="18"/>
  <c r="AH34" i="18"/>
  <c r="P10" i="18"/>
  <c r="V34" i="18"/>
  <c r="P42" i="18"/>
  <c r="V42" i="18"/>
  <c r="AH42" i="18"/>
  <c r="AB26" i="18"/>
  <c r="AH26" i="18"/>
  <c r="V26" i="18"/>
  <c r="AB34" i="18"/>
  <c r="V10" i="18"/>
  <c r="AH18" i="18"/>
  <c r="J34" i="18"/>
  <c r="J10" i="18"/>
  <c r="AB10" i="18"/>
  <c r="J18" i="18"/>
  <c r="N16" i="1"/>
  <c r="P26" i="18"/>
  <c r="J26" i="18"/>
  <c r="AH10" i="18"/>
  <c r="P18" i="18"/>
  <c r="V18" i="18"/>
  <c r="T14" i="18"/>
  <c r="AL38" i="18"/>
  <c r="N14" i="18"/>
  <c r="Z6" i="18"/>
  <c r="T38" i="18"/>
  <c r="T22" i="18"/>
  <c r="AL14" i="18"/>
  <c r="N22" i="18"/>
  <c r="N12" i="1"/>
  <c r="AF22" i="18"/>
  <c r="N6" i="18"/>
  <c r="AF6" i="18"/>
  <c r="AF38" i="18"/>
  <c r="M12" i="1"/>
  <c r="AB12" i="1" s="1"/>
  <c r="AA12" i="1" s="1"/>
  <c r="N38" i="18"/>
  <c r="AL30" i="18"/>
  <c r="AL22" i="18"/>
  <c r="T6" i="18"/>
  <c r="AF14" i="18"/>
  <c r="AF30" i="18"/>
  <c r="Z22" i="18"/>
  <c r="T30" i="18"/>
  <c r="Z30" i="18"/>
  <c r="AL6" i="18"/>
  <c r="Z14" i="18"/>
  <c r="Z38" i="18"/>
  <c r="N30" i="18"/>
  <c r="J40" i="18"/>
  <c r="AB40" i="18"/>
  <c r="AH32" i="18"/>
  <c r="AB24" i="18"/>
  <c r="V16" i="18"/>
  <c r="M13" i="1"/>
  <c r="AB13" i="1" s="1"/>
  <c r="AA13" i="1" s="1"/>
  <c r="J16" i="18"/>
  <c r="P32" i="18"/>
  <c r="V24" i="18"/>
  <c r="P24" i="18"/>
  <c r="V40" i="18"/>
  <c r="P16" i="18"/>
  <c r="P40" i="18"/>
  <c r="V32" i="18"/>
  <c r="AH16" i="18"/>
  <c r="AB16" i="18"/>
  <c r="V8" i="18"/>
  <c r="AH24" i="18"/>
  <c r="AH8" i="18"/>
  <c r="AH40" i="18"/>
  <c r="J8" i="18"/>
  <c r="AB32" i="18"/>
  <c r="AB8" i="18"/>
  <c r="J24" i="18"/>
  <c r="J32" i="18"/>
  <c r="P8" i="18"/>
  <c r="N13" i="1"/>
  <c r="P14" i="18"/>
  <c r="V22" i="18"/>
  <c r="V14" i="18"/>
  <c r="P22" i="18"/>
  <c r="V38" i="18"/>
  <c r="AH14" i="18"/>
  <c r="AH38" i="18"/>
  <c r="J14" i="18"/>
  <c r="AB22" i="18"/>
  <c r="V30" i="18"/>
  <c r="AB14" i="18"/>
  <c r="AB38" i="18"/>
  <c r="J30" i="18"/>
  <c r="P38" i="18"/>
  <c r="AB6" i="18"/>
  <c r="M10" i="1"/>
  <c r="AB10" i="1" s="1"/>
  <c r="AA10" i="1" s="1"/>
  <c r="AH30" i="18"/>
  <c r="J38" i="18"/>
  <c r="AH6" i="18"/>
  <c r="V6" i="18"/>
  <c r="AB30" i="18"/>
  <c r="J22" i="18"/>
  <c r="J6" i="18"/>
  <c r="P30" i="18"/>
  <c r="AH22" i="18"/>
  <c r="P6" i="18"/>
  <c r="N10" i="1"/>
  <c r="AF24" i="18"/>
  <c r="AF32" i="18"/>
  <c r="T40" i="18"/>
  <c r="M15" i="1"/>
  <c r="AB15" i="1" s="1"/>
  <c r="AA15" i="1" s="1"/>
  <c r="Z40" i="18"/>
  <c r="AL8" i="18"/>
  <c r="AF8" i="18"/>
  <c r="T8" i="18"/>
  <c r="Z16" i="18"/>
  <c r="T24" i="18"/>
  <c r="AL24" i="18"/>
  <c r="Z32" i="18"/>
  <c r="N32" i="18"/>
  <c r="N16" i="18"/>
  <c r="Z8" i="18"/>
  <c r="AL40" i="18"/>
  <c r="N8" i="18"/>
  <c r="N24" i="18"/>
  <c r="T32" i="18"/>
  <c r="T16" i="18"/>
  <c r="AF40" i="18"/>
  <c r="AF16" i="18"/>
  <c r="AL32" i="18"/>
  <c r="N40" i="18"/>
  <c r="Z24" i="18"/>
  <c r="AL16" i="18"/>
  <c r="N15" i="1"/>
  <c r="J22" i="19" l="1"/>
  <c r="J32" i="19"/>
  <c r="V22" i="19"/>
  <c r="AH42" i="19"/>
  <c r="AB32" i="19"/>
  <c r="V52" i="19"/>
  <c r="P22" i="19"/>
  <c r="J12" i="19"/>
  <c r="AH32" i="19"/>
  <c r="AH22" i="19"/>
  <c r="V32" i="19"/>
  <c r="AB52" i="19"/>
  <c r="J52" i="19"/>
  <c r="P32" i="19"/>
  <c r="AB42" i="19"/>
  <c r="AB22" i="19"/>
  <c r="P12" i="19"/>
  <c r="J42" i="19"/>
  <c r="P42" i="19"/>
  <c r="AC16" i="1"/>
  <c r="AH12" i="19"/>
  <c r="AB12" i="19"/>
  <c r="V42" i="19"/>
  <c r="AH52" i="19"/>
  <c r="P52" i="19"/>
  <c r="V12" i="19"/>
  <c r="J11" i="19"/>
  <c r="AB21" i="19"/>
  <c r="J31" i="19"/>
  <c r="AC15" i="1"/>
  <c r="P41" i="19"/>
  <c r="AB31" i="19"/>
  <c r="P21" i="19"/>
  <c r="V31" i="19"/>
  <c r="AB11" i="19"/>
  <c r="V21" i="19"/>
  <c r="V51" i="19"/>
  <c r="AH51" i="19"/>
  <c r="J41" i="19"/>
  <c r="V11" i="19"/>
  <c r="P31" i="19"/>
  <c r="AB41" i="19"/>
  <c r="AH41" i="19"/>
  <c r="J21" i="19"/>
  <c r="AB51" i="19"/>
  <c r="V41" i="19"/>
  <c r="AH21" i="19"/>
  <c r="P51" i="19"/>
  <c r="AH31" i="19"/>
  <c r="J51" i="19"/>
  <c r="AH11" i="19"/>
  <c r="P11" i="19"/>
  <c r="J40" i="19"/>
  <c r="AH20" i="19"/>
  <c r="V20" i="19"/>
  <c r="P10" i="19"/>
  <c r="J50" i="19"/>
  <c r="P30" i="19"/>
  <c r="P50" i="19"/>
  <c r="AH30" i="19"/>
  <c r="J10" i="19"/>
  <c r="AH50" i="19"/>
  <c r="V10" i="19"/>
  <c r="J20" i="19"/>
  <c r="V40" i="19"/>
  <c r="V30" i="19"/>
  <c r="J30" i="19"/>
  <c r="AH10" i="19"/>
  <c r="AB50" i="19"/>
  <c r="AB40" i="19"/>
  <c r="V50" i="19"/>
  <c r="AB10" i="19"/>
  <c r="AH40" i="19"/>
  <c r="AB20" i="19"/>
  <c r="AC14" i="1"/>
  <c r="P20" i="19"/>
  <c r="P40" i="19"/>
  <c r="AB30" i="19"/>
  <c r="AC13" i="1"/>
  <c r="AB39" i="19"/>
  <c r="P39" i="19"/>
  <c r="AB9" i="19"/>
  <c r="V9" i="19"/>
  <c r="J29" i="19"/>
  <c r="V29" i="19"/>
  <c r="AB49" i="19"/>
  <c r="P49" i="19"/>
  <c r="P19" i="19"/>
  <c r="AH39" i="19"/>
  <c r="AH19" i="19"/>
  <c r="AB19" i="19"/>
  <c r="J39" i="19"/>
  <c r="AH49" i="19"/>
  <c r="P9" i="19"/>
  <c r="V39" i="19"/>
  <c r="AH9" i="19"/>
  <c r="J19" i="19"/>
  <c r="P29" i="19"/>
  <c r="AB29" i="19"/>
  <c r="J49" i="19"/>
  <c r="V49" i="19"/>
  <c r="V19" i="19"/>
  <c r="AH29" i="19"/>
  <c r="J9" i="19"/>
  <c r="AC12" i="1"/>
  <c r="P18" i="19"/>
  <c r="P38" i="19"/>
  <c r="J28" i="19"/>
  <c r="AH38" i="19"/>
  <c r="J48" i="19"/>
  <c r="P48" i="19"/>
  <c r="V28" i="19"/>
  <c r="AB18" i="19"/>
  <c r="AB8" i="19"/>
  <c r="J8" i="19"/>
  <c r="P28" i="19"/>
  <c r="J18" i="19"/>
  <c r="AH8" i="19"/>
  <c r="AB28" i="19"/>
  <c r="AB48" i="19"/>
  <c r="V38" i="19"/>
  <c r="V8" i="19"/>
  <c r="AH28" i="19"/>
  <c r="AH48" i="19"/>
  <c r="AB38" i="19"/>
  <c r="AH18" i="19"/>
  <c r="V48" i="19"/>
  <c r="V18" i="19"/>
  <c r="P8" i="19"/>
  <c r="J38" i="19"/>
  <c r="J47" i="19"/>
  <c r="AH7" i="19"/>
  <c r="AB27" i="19"/>
  <c r="V47" i="19"/>
  <c r="AC11" i="1"/>
  <c r="J27" i="19"/>
  <c r="AH37" i="19"/>
  <c r="AB7" i="19"/>
  <c r="V17" i="19"/>
  <c r="P37" i="19"/>
  <c r="J7" i="19"/>
  <c r="AH17" i="19"/>
  <c r="AH27" i="19"/>
  <c r="V27" i="19"/>
  <c r="P47" i="19"/>
  <c r="J17" i="19"/>
  <c r="J37" i="19"/>
  <c r="AB37" i="19"/>
  <c r="V7" i="19"/>
  <c r="P27" i="19"/>
  <c r="P17" i="19"/>
  <c r="AH47" i="19"/>
  <c r="AB17" i="19"/>
  <c r="V37" i="19"/>
  <c r="P7" i="19"/>
  <c r="AB47" i="19"/>
  <c r="P16" i="19"/>
  <c r="P6" i="19"/>
  <c r="AH6" i="19"/>
  <c r="V46" i="19"/>
  <c r="AH46" i="19"/>
  <c r="AB46" i="19"/>
  <c r="J6" i="19"/>
  <c r="P46" i="19"/>
  <c r="AB26" i="19"/>
  <c r="AB16" i="19"/>
  <c r="AH26" i="19"/>
  <c r="J16" i="19"/>
  <c r="V26" i="19"/>
  <c r="AH36" i="19"/>
  <c r="P26" i="19"/>
  <c r="V16" i="19"/>
  <c r="V36" i="19"/>
  <c r="AC10" i="1"/>
  <c r="AH16" i="19"/>
  <c r="V6" i="19"/>
  <c r="AB36" i="19"/>
  <c r="AB6" i="19"/>
  <c r="P36" i="19"/>
  <c r="J36" i="19"/>
  <c r="J26" i="19"/>
  <c r="J46" i="19"/>
  <c r="K15" i="1" l="1"/>
  <c r="K17" i="1"/>
  <c r="L17" i="1" s="1"/>
  <c r="K29" i="1"/>
  <c r="L29" i="1" s="1"/>
  <c r="K10" i="1"/>
  <c r="K16" i="1"/>
  <c r="K23" i="1"/>
  <c r="L23" i="1" s="1"/>
  <c r="K13" i="1"/>
  <c r="K14" i="1"/>
  <c r="K12" i="1"/>
  <c r="K11" i="1"/>
  <c r="AF34" i="18" l="1"/>
  <c r="Z26" i="18"/>
  <c r="Z42" i="18"/>
  <c r="N42" i="18"/>
  <c r="AF26" i="18"/>
  <c r="AF10" i="18"/>
  <c r="N10" i="18"/>
  <c r="M23" i="1"/>
  <c r="AL42" i="18"/>
  <c r="AL10" i="18"/>
  <c r="N18" i="18"/>
  <c r="T10" i="18"/>
  <c r="AF42" i="18"/>
  <c r="AL26" i="18"/>
  <c r="T26" i="18"/>
  <c r="AL18" i="18"/>
  <c r="N23" i="1"/>
  <c r="T18" i="18"/>
  <c r="Z18" i="18"/>
  <c r="Z10" i="18"/>
  <c r="T34" i="18"/>
  <c r="AF18" i="18"/>
  <c r="Z34" i="18"/>
  <c r="N34" i="18"/>
  <c r="N26" i="18"/>
  <c r="T42" i="18"/>
  <c r="AL34" i="18"/>
  <c r="AH12" i="18"/>
  <c r="P44" i="18"/>
  <c r="AH36" i="18"/>
  <c r="V20" i="18"/>
  <c r="AB44" i="18"/>
  <c r="M29" i="1"/>
  <c r="AB29" i="1" s="1"/>
  <c r="AA29" i="1" s="1"/>
  <c r="J44" i="18"/>
  <c r="P12" i="18"/>
  <c r="P20" i="18"/>
  <c r="V44" i="18"/>
  <c r="V28" i="18"/>
  <c r="AH28" i="18"/>
  <c r="J12" i="18"/>
  <c r="AB28" i="18"/>
  <c r="AH20" i="18"/>
  <c r="J36" i="18"/>
  <c r="J28" i="18"/>
  <c r="AH44" i="18"/>
  <c r="V36" i="18"/>
  <c r="J20" i="18"/>
  <c r="AB12" i="18"/>
  <c r="V12" i="18"/>
  <c r="AB36" i="18"/>
  <c r="P28" i="18"/>
  <c r="P36" i="18"/>
  <c r="AB20" i="18"/>
  <c r="N29" i="1"/>
  <c r="AD26" i="18"/>
  <c r="X18" i="18"/>
  <c r="AJ10" i="18"/>
  <c r="M17" i="1"/>
  <c r="R34" i="18"/>
  <c r="R42" i="18"/>
  <c r="X42" i="18"/>
  <c r="L10" i="18"/>
  <c r="X34" i="18"/>
  <c r="AD42" i="18"/>
  <c r="L18" i="18"/>
  <c r="L34" i="18"/>
  <c r="X26" i="18"/>
  <c r="AD34" i="18"/>
  <c r="L42" i="18"/>
  <c r="X10" i="18"/>
  <c r="AJ34" i="18"/>
  <c r="AJ26" i="18"/>
  <c r="AJ42" i="18"/>
  <c r="AJ18" i="18"/>
  <c r="AD10" i="18"/>
  <c r="L26" i="18"/>
  <c r="R18" i="18"/>
  <c r="R26" i="18"/>
  <c r="AD18" i="18"/>
  <c r="R10" i="18"/>
  <c r="N17" i="1"/>
  <c r="J15" i="19" l="1"/>
  <c r="AB15" i="19"/>
  <c r="J35" i="19"/>
  <c r="AH15" i="19"/>
  <c r="AC29" i="1"/>
  <c r="J45" i="19"/>
  <c r="P15" i="19"/>
  <c r="V35" i="19"/>
  <c r="P25" i="19"/>
  <c r="AH25" i="19"/>
  <c r="AH35" i="19"/>
  <c r="V25" i="19"/>
  <c r="P45" i="19"/>
  <c r="J55" i="19"/>
  <c r="V45" i="19"/>
  <c r="AH55" i="19"/>
  <c r="V15" i="19"/>
  <c r="AB35" i="19"/>
  <c r="AB55" i="19"/>
  <c r="P55" i="19"/>
  <c r="V55" i="19"/>
  <c r="AB45" i="19"/>
  <c r="AH45" i="19"/>
  <c r="AB25" i="19"/>
  <c r="J25" i="19"/>
  <c r="P35"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<sst xmlns="http://schemas.openxmlformats.org/spreadsheetml/2006/main" count="449" uniqueCount="255">
  <si>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</si>
  <si>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</si>
  <si>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</si>
  <si>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</si>
  <si>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</si>
  <si>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</si>
  <si>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</si>
  <si>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</si>
  <si>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</si>
  <si>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</si>
  <si>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</si>
  <si>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</si>
  <si>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</si>
  <si>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</si>
  <si>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</si>
  <si>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</si>
  <si>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</si>
  <si>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</si>
  <si>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</si>
  <si>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</si>
  <si>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</si>
  <si>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</si>
  <si>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</si>
  <si>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</si>
  <si>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</si>
  <si>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</si>
  <si>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</si>
  <si>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</si>
  <si>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</si>
  <si>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</si>
  <si>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</si>
  <si>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</si>
  <si>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</si>
  <si>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</si>
  <si>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</si>
  <si>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</si>
  <si>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</si>
  <si>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</si>
  <si>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</si>
  <si>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</si>
  <si>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</si>
  <si>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</si>
  <si>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</si>
  <si>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</si>
  <si>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</si>
  <si>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</si>
  <si>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</si>
  <si>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</si>
  <si>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</si>
  <si>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</si>
  <si>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</si>
  <si>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</si>
  <si>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</si>
  <si>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</si>
  <si>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</si>
  <si>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</si>
  <si>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</si>
  <si>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</si>
  <si>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</si>
  <si>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</si>
  <si>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</si>
  <si>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</si>
  <si>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</si>
  <si>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</si>
  <si>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</si>
  <si>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</si>
  <si>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</si>
  <si>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</si>
  <si>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</si>
  <si>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</si>
  <si>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</si>
  <si>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</si>
  <si>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</si>
  <si>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</si>
  <si>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</si>
  <si>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</si>
  <si>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</si>
  <si>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</si>
  <si>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</si>
  <si>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</si>
  <si>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</si>
  <si>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</si>
  <si>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</si>
  <si>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</si>
  <si>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</si>
  <si>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</si>
  <si>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</si>
  <si>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</si>
  <si>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</si>
  <si>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</si>
  <si>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</si>
  <si>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</si>
  <si>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</si>
  <si>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</si>
  <si>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</si>
  <si>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</si>
  <si>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</si>
  <si>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</si>
  <si>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</si>
  <si>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</si>
  <si>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</si>
  <si>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</si>
  <si>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</si>
  <si>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</si>
  <si>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</si>
  <si>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</si>
  <si>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</si>
  <si>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</si>
  <si>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</si>
  <si>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</si>
  <si>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</si>
  <si>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</si>
  <si>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</si>
  <si>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</si>
  <si>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</si>
  <si>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</si>
  <si>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</si>
  <si>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</si>
  <si>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</si>
  <si>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</si>
  <si>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</si>
  <si>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</si>
  <si>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</si>
  <si>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</si>
  <si>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</si>
  <si>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</si>
  <si>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</si>
  <si>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</si>
  <si>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</si>
  <si>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</si>
  <si>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</si>
  <si>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</si>
  <si>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</si>
  <si>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</si>
  <si>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</si>
  <si>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</si>
  <si>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</si>
  <si>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</si>
  <si>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</si>
  <si>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</si>
  <si>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</si>
  <si>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</si>
  <si>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</si>
  <si>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</si>
  <si>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</si>
  <si>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</si>
  <si>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</si>
  <si>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</si>
  <si>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</si>
  <si>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</si>
  <si>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</si>
  <si>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</si>
  <si>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</si>
  <si>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</si>
  <si>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</si>
  <si>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</si>
  <si>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</si>
  <si>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</si>
  <si>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</si>
  <si>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</si>
  <si>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</si>
  <si>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</si>
  <si>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</si>
  <si>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</si>
  <si>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</si>
  <si>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</si>
  <si>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</si>
  <si>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</si>
  <si>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</si>
  <si>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</si>
  <si>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</si>
  <si>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</si>
  <si>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</si>
  <si>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</si>
  <si>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</si>
  <si>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</si>
  <si>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</si>
  <si>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</si>
  <si>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</si>
  <si>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</si>
  <si>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</si>
  <si>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</si>
  <si>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</si>
  <si>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</si>
  <si>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</si>
  <si>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</si>
  <si>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</si>
  <si>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</si>
  <si>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</si>
  <si>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</si>
  <si>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</si>
  <si>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</si>
  <si>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</si>
  <si>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</si>
  <si>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</si>
  <si>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</si>
  <si>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</si>
  <si>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</si>
  <si>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</si>
  <si>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</si>
  <si>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</si>
  <si>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</si>
  <si>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</si>
  <si>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</si>
  <si>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</si>
  <si>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</si>
  <si>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</si>
  <si>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</si>
  <si>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</si>
  <si>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</si>
  <si>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</si>
  <si>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</si>
  <si>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</si>
  <si>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</si>
  <si>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GESTION TECNOLOGICA</t>
  </si>
  <si>
    <t>PLANEAR, ORGANIZAR, COORDINAR Y CONTROLAR LOS COMPONENTES RELACIONADOS CON LA PLATAFORMA TECNOLÓGICA DE LA EDAT S.A. E.S.P. OFICIAL, ASESORAR Y ACOMPAÑAR A LAS DIFERENTES DEPENDENCIAS EN LA ADECUADA UTILIZACIÓN DEL HARDWARE, SOFTWARE Y LAS COMUNICACIONES, NECESARIAS PARA EL CUMPLIMIENTO DE LA MISIÓN INSTITUCIONAL.</t>
  </si>
  <si>
    <t xml:space="preserve">Inicia con la planeación de las actividades y culmina con el seguimiento y evaluación del proceso          
</t>
  </si>
  <si>
    <t>ANUAL</t>
  </si>
  <si>
    <t>MEDIA</t>
  </si>
  <si>
    <t>ALTA</t>
  </si>
  <si>
    <t>MAYOR</t>
  </si>
  <si>
    <t>Caracterización del Proceso de Gestión Tecnológica, documentos y formatos para su operación
Politicas de Seguridad de la Información
PETIC actualizado</t>
  </si>
  <si>
    <t>Secretaría General - Equipo Gestión Tecnológica</t>
  </si>
  <si>
    <t>VIGENCIA</t>
  </si>
  <si>
    <t>MODERADO</t>
  </si>
  <si>
    <t>Implementación de los proyectos definidos en el PETIC de la Entidad, según las áreas responsables y tiempos establecidos</t>
  </si>
  <si>
    <t>Actualización de las políticas de seguridad de la información  y el PETIC</t>
  </si>
  <si>
    <t>Cambios Normativos
Rotación del personal</t>
  </si>
  <si>
    <t>BAJA</t>
  </si>
  <si>
    <t>MENOR</t>
  </si>
  <si>
    <t>Actualización permanente del Normograma del proceso</t>
  </si>
  <si>
    <t xml:space="preserve"> Degradación y pérdida de documentos físicos debido a condiciones ambientales adversas,Pérdida de datos por averías en discos duros causadas por inestabilidad eléctrica.</t>
  </si>
  <si>
    <t>La organización ha experimentado pérdidas de información sensibles, lo que evidencia falencias en los controles de seguridad y pone en riesgo la confidencialidad de los datos,La falta de digitalización de la documentación contractual agrava esta situación, dificultando la gestión de acuerdos y la toma de decisiones basadas en datos confiables.</t>
  </si>
  <si>
    <t>La falta de transferencia de conocimiento y recursos por parte del personal de contratistas al finalizar su contrato representa una vulnerabilidad significativa. La pérdida de información y la interrupción de procesos pueden generar costos adicionales, retrasos en la entrega de proyectos y afectar la reputación de la organización.</t>
  </si>
  <si>
    <t>El deterioro del cableado eléctrico y la antigüedad de las instalaciones han generado un problema recurrente de cortocircuitos en los tomacorrientes. Esta situación compromete la seguridad eléctrica y puede derivar en consecuencias graves</t>
  </si>
  <si>
    <t>La antigüedad y el mal estado del cableado eléctrico provocan cortes de energía frecuentes y el deterioro constante de los tomacorrientes. Estas fallas no solo generan disrupciones en las actividades diarias, sino que también representan un peligro para la seguridad de los empleados y las instalaciones.</t>
  </si>
  <si>
    <t>La ausencia de políticas de seguridad de la información sólidas, combinada con prácticas de manejo de datos inadecuadas, expone a la organización a riesgos significativos como pérdidas de datos confidenciales, ciberataques y daños a la reputación PETI.</t>
  </si>
  <si>
    <t>La organización se encuentra en un proceso de actualización y alineación del Plan Estratégico de Tecnologías de la Información (PETIC) con las nuevas normativas y políticas del MinTIC. Este esfuerzo tiene como objetivo fortalecer el marco de seguridad de la información y garantizar el cumplimiento de los estándares regulatorios.</t>
  </si>
  <si>
    <t>Insuficiente intercambio de información entre departamentos, lo que genera silos de información y una gestión del conocimiento poco efectiva</t>
  </si>
  <si>
    <t>Los usuarios experimentan dificultades constantes al utilizar los sistemas de información y comunicación, lo que afecta su productividad y satisfacción.</t>
  </si>
  <si>
    <t>La brecha entre la normativa tecnológica vigente y las prácticas organizacionales se amplía debido a la falta de mecanismos eficientes para la detección, análisis y adaptación a los cambios regulatorios.</t>
  </si>
  <si>
    <t>La insuficiencia de recursos de cómputo, específicamente servidores dedicados, impide el desarrollo de una arquitectura de almacenamiento y procesamiento de datos robusta y escalable, lo que compromete la disponibilidad y seguridad de la información.</t>
  </si>
  <si>
    <t>La inexistencia de una capacidad de almacenamiento suficiente en servidores físicos y virtuales limita la implementación de políticas de respaldo robustas, poniendo en riesgo la continuidad del negocio y la integridad de los datos.</t>
  </si>
  <si>
    <t> La organización presenta significativas vulnerabilidades en su sistema de seguridad de la información, lo que expone a los datos a riesgos de pérdida, modificación no autorizada y acceso no controlado. La confidencialidad, integridad y disponibilidad de la información se encuentran comprometidas.</t>
  </si>
  <si>
    <t>Enero a Diciembre 2025</t>
  </si>
  <si>
    <t>Junio a Diciembre 2025</t>
  </si>
  <si>
    <t>MARZO 30 2025</t>
  </si>
  <si>
    <t>FEBRERO 23 2025</t>
  </si>
  <si>
    <t>06 DE JUNIO 2025</t>
  </si>
  <si>
    <t>SEMESTRAL</t>
  </si>
  <si>
    <t>ABRIL 09 2025</t>
  </si>
  <si>
    <t>JUNIO 16 2025</t>
  </si>
  <si>
    <t xml:space="preserve">ENERO 16 DE 2025 </t>
  </si>
  <si>
    <t xml:space="preserve">SEMESTRAL </t>
  </si>
  <si>
    <t>AGOSTO 07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</si>
</sst>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0"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1"/>
      <name val="Arial"/>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7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405">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xf numFmtId="0" fontId="50" fillId="3" borderId="52" xfId="2" applyFont="1" applyFill="1" applyBorder="1"/>
    <xf numFmtId="0" fontId="50" fillId="3" borderId="53" xfId="2" applyFont="1" applyFill="1" applyBorder="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xf numFmtId="0" fontId="50" fillId="3" borderId="15" xfId="2" applyFont="1" applyFill="1" applyBorder="1"/>
    <xf numFmtId="0" fontId="50" fillId="3" borderId="16" xfId="2" applyFont="1" applyFill="1" applyBorder="1"/>
    <xf numFmtId="0" fontId="50" fillId="3" borderId="18" xfId="2" applyFont="1" applyFill="1" applyBorder="1"/>
    <xf numFmtId="0" fontId="50" fillId="3" borderId="17" xfId="2" applyFont="1" applyFill="1" applyBorder="1"/>
    <xf numFmtId="0" fontId="54" fillId="3" borderId="0" xfId="2" applyFont="1" applyFill="1" applyAlignment="1">
      <alignment horizontal="left" vertical="center" wrapText="1"/>
    </xf>
    <xf numFmtId="0" fontId="50" fillId="3" borderId="0" xfId="2" applyFont="1" applyFill="1" applyAlignment="1">
      <alignment horizontal="left" vertical="center" wrapText="1"/>
    </xf>
    <xf numFmtId="0" fontId="50" fillId="3" borderId="0" xfId="2" quotePrefix="1" applyFont="1" applyFill="1" applyAlignment="1">
      <alignment horizontal="left" vertical="center" wrapText="1"/>
    </xf>
    <xf numFmtId="0" fontId="52" fillId="3" borderId="14" xfId="2" quotePrefix="1" applyFont="1" applyFill="1" applyBorder="1" applyAlignment="1">
      <alignment horizontal="left" vertical="top" wrapText="1"/>
    </xf>
    <xf numFmtId="0" fontId="53" fillId="3" borderId="0" xfId="2" quotePrefix="1" applyFont="1" applyFill="1" applyAlignment="1">
      <alignment horizontal="left" vertical="top" wrapText="1"/>
    </xf>
    <xf numFmtId="0" fontId="53" fillId="3" borderId="15" xfId="2" quotePrefix="1" applyFont="1" applyFill="1" applyBorder="1" applyAlignment="1">
      <alignment horizontal="left" vertical="top" wrapText="1"/>
    </xf>
    <xf numFmtId="0" fontId="1" fillId="0" borderId="2" xfId="0" applyFont="1" applyBorder="1" applyAlignment="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0" fontId="59" fillId="3" borderId="34" xfId="0" quotePrefix="1" applyFont="1" applyFill="1" applyBorder="1" applyAlignment="1">
      <alignment horizontal="center" vertical="center" wrapText="1"/>
    </xf>
    <xf numFmtId="0" fontId="59" fillId="3" borderId="34" xfId="0" applyFont="1" applyFill="1" applyBorder="1" applyAlignment="1">
      <alignment horizontal="center" vertical="center" wrapText="1"/>
    </xf>
    <xf numFmtId="0" fontId="59" fillId="3" borderId="33" xfId="0" quotePrefix="1" applyFont="1" applyFill="1" applyBorder="1" applyAlignment="1">
      <alignment horizontal="center" vertical="center" wrapText="1"/>
    </xf>
    <xf numFmtId="0" fontId="2" fillId="0" borderId="4" xfId="0" applyFont="1" applyBorder="1" applyAlignment="1" applyProtection="1">
      <alignment horizontal="center" vertical="center" wrapText="1"/>
      <protection locked="0"/>
    </xf>
    <xf numFmtId="0" fontId="1" fillId="0" borderId="4" xfId="0" applyFont="1" applyBorder="1" applyAlignment="1">
      <alignment horizontal="center" vertical="center"/>
    </xf>
    <xf numFmtId="0" fontId="1" fillId="0" borderId="4"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hidden="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1" fillId="3" borderId="0" xfId="0" applyFont="1" applyFill="1" applyAlignment="1">
      <alignment horizontal="left"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3" borderId="6" xfId="0" applyFont="1" applyFill="1" applyBorder="1" applyAlignment="1" applyProtection="1">
      <alignment horizontal="center" vertical="center"/>
      <protection locked="0"/>
    </xf>
    <xf numFmtId="0" fontId="27" fillId="3" borderId="10" xfId="0" applyFont="1" applyFill="1" applyBorder="1" applyAlignment="1" applyProtection="1">
      <alignment horizontal="center" vertical="center"/>
      <protection locked="0"/>
    </xf>
    <xf numFmtId="0" fontId="27" fillId="3" borderId="7" xfId="0" applyFont="1" applyFill="1" applyBorder="1" applyAlignment="1" applyProtection="1">
      <alignment horizontal="center" vertical="center"/>
      <protection locked="0"/>
    </xf>
    <xf numFmtId="0" fontId="48" fillId="0" borderId="35" xfId="0" applyFont="1" applyBorder="1" applyAlignment="1">
      <alignment horizontal="left" vertical="center" wrapText="1"/>
    </xf>
    <xf numFmtId="0" fontId="48" fillId="0" borderId="36" xfId="0" applyFont="1" applyBorder="1" applyAlignment="1">
      <alignment horizontal="left" vertical="center" wrapText="1"/>
    </xf>
    <xf numFmtId="0" fontId="48" fillId="0" borderId="47" xfId="0" applyFont="1" applyBorder="1" applyAlignment="1">
      <alignment horizontal="left" vertical="center"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56" fillId="3" borderId="64" xfId="2" applyFont="1" applyFill="1" applyBorder="1" applyAlignment="1">
      <alignment horizontal="justify" vertical="center" wrapText="1"/>
    </xf>
    <xf numFmtId="0" fontId="56" fillId="3" borderId="65" xfId="2" applyFont="1" applyFill="1" applyBorder="1" applyAlignment="1">
      <alignment horizontal="justify" vertical="center" wrapText="1"/>
    </xf>
    <xf numFmtId="0" fontId="55" fillId="3" borderId="71" xfId="0" applyFont="1" applyFill="1" applyBorder="1" applyAlignment="1">
      <alignment horizontal="left" vertical="center" wrapText="1"/>
    </xf>
    <xf numFmtId="0" fontId="55" fillId="3" borderId="72" xfId="0" applyFont="1" applyFill="1" applyBorder="1" applyAlignment="1">
      <alignment horizontal="left" vertical="center" wrapText="1"/>
    </xf>
    <xf numFmtId="0" fontId="55" fillId="3" borderId="58" xfId="3" applyFont="1" applyFill="1" applyBorder="1" applyAlignment="1">
      <alignment horizontal="left" vertical="top" wrapText="1" readingOrder="1"/>
    </xf>
    <xf numFmtId="0" fontId="55" fillId="3" borderId="59" xfId="3" applyFont="1" applyFill="1" applyBorder="1" applyAlignment="1">
      <alignment horizontal="left" vertical="top" wrapText="1" readingOrder="1"/>
    </xf>
    <xf numFmtId="0" fontId="56" fillId="3" borderId="60" xfId="2" applyFont="1" applyFill="1" applyBorder="1" applyAlignment="1">
      <alignment horizontal="justify" vertical="center" wrapText="1"/>
    </xf>
    <xf numFmtId="0" fontId="56" fillId="3" borderId="61" xfId="2" applyFont="1" applyFill="1" applyBorder="1" applyAlignment="1">
      <alignment horizontal="justify" vertical="center" wrapText="1"/>
    </xf>
    <xf numFmtId="0" fontId="55" fillId="3" borderId="62" xfId="0" applyFont="1" applyFill="1" applyBorder="1" applyAlignment="1">
      <alignment horizontal="left" vertical="center" wrapText="1"/>
    </xf>
    <xf numFmtId="0" fontId="55" fillId="3" borderId="63" xfId="0" applyFont="1" applyFill="1" applyBorder="1" applyAlignment="1">
      <alignment horizontal="left" vertical="center" wrapText="1"/>
    </xf>
    <xf numFmtId="0" fontId="50" fillId="3" borderId="14" xfId="2" applyFont="1" applyFill="1" applyBorder="1" applyAlignment="1">
      <alignment horizontal="left" vertical="top" wrapText="1"/>
    </xf>
    <xf numFmtId="0" fontId="50" fillId="3" borderId="0" xfId="2" applyFont="1" applyFill="1" applyAlignment="1">
      <alignment horizontal="left" vertical="top" wrapText="1"/>
    </xf>
    <xf numFmtId="0" fontId="50" fillId="3" borderId="15" xfId="2" applyFont="1" applyFill="1" applyBorder="1" applyAlignment="1">
      <alignment horizontal="left" vertical="top" wrapText="1"/>
    </xf>
    <xf numFmtId="0" fontId="55" fillId="3" borderId="73" xfId="0" applyFont="1" applyFill="1" applyBorder="1" applyAlignment="1">
      <alignment horizontal="left" vertical="center" wrapText="1"/>
    </xf>
    <xf numFmtId="0" fontId="55" fillId="3" borderId="74" xfId="0" applyFont="1" applyFill="1" applyBorder="1" applyAlignment="1">
      <alignment horizontal="left" vertical="center" wrapText="1"/>
    </xf>
    <xf numFmtId="0" fontId="56" fillId="3" borderId="66" xfId="0" applyFont="1" applyFill="1" applyBorder="1" applyAlignment="1">
      <alignment horizontal="justify" vertical="center" wrapText="1"/>
    </xf>
    <xf numFmtId="0" fontId="56" fillId="3" borderId="67" xfId="0" applyFont="1" applyFill="1" applyBorder="1" applyAlignment="1">
      <alignment horizontal="justify" vertical="center" wrapText="1"/>
    </xf>
    <xf numFmtId="0" fontId="51" fillId="14" borderId="48" xfId="2" applyFont="1" applyFill="1" applyBorder="1" applyAlignment="1">
      <alignment horizontal="center" vertical="center" wrapText="1"/>
    </xf>
    <xf numFmtId="0" fontId="51" fillId="14" borderId="49" xfId="2" applyFont="1" applyFill="1" applyBorder="1" applyAlignment="1">
      <alignment horizontal="center" vertical="center" wrapText="1"/>
    </xf>
    <xf numFmtId="0" fontId="51" fillId="14" borderId="50"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8" xfId="2" quotePrefix="1" applyFont="1" applyBorder="1" applyAlignment="1">
      <alignment horizontal="left" vertical="center" wrapText="1"/>
    </xf>
    <xf numFmtId="0" fontId="50" fillId="0" borderId="69" xfId="2" quotePrefix="1" applyFont="1" applyBorder="1" applyAlignment="1">
      <alignment horizontal="left" vertical="center" wrapText="1"/>
    </xf>
    <xf numFmtId="0" fontId="50" fillId="0" borderId="70" xfId="2" quotePrefix="1" applyFont="1" applyBorder="1" applyAlignment="1">
      <alignment horizontal="left" vertical="center" wrapText="1"/>
    </xf>
    <xf numFmtId="0" fontId="52" fillId="3" borderId="51" xfId="2" quotePrefix="1" applyFont="1" applyFill="1" applyBorder="1" applyAlignment="1">
      <alignment horizontal="left" vertical="top" wrapText="1"/>
    </xf>
    <xf numFmtId="0" fontId="53" fillId="3" borderId="52" xfId="2" quotePrefix="1" applyFont="1" applyFill="1" applyBorder="1" applyAlignment="1">
      <alignment horizontal="left" vertical="top" wrapText="1"/>
    </xf>
    <xf numFmtId="0" fontId="53" fillId="3" borderId="53" xfId="2" quotePrefix="1" applyFont="1" applyFill="1" applyBorder="1" applyAlignment="1">
      <alignment horizontal="left" vertical="top" wrapText="1"/>
    </xf>
    <xf numFmtId="0" fontId="50" fillId="0" borderId="14" xfId="2" quotePrefix="1" applyFont="1" applyBorder="1" applyAlignment="1">
      <alignment horizontal="left" vertical="top" wrapText="1"/>
    </xf>
    <xf numFmtId="0" fontId="50" fillId="0" borderId="0" xfId="2" quotePrefix="1" applyFont="1" applyAlignment="1">
      <alignment horizontal="left" vertical="top" wrapText="1"/>
    </xf>
    <xf numFmtId="0" fontId="50" fillId="0" borderId="15" xfId="2" quotePrefix="1" applyFont="1" applyBorder="1" applyAlignment="1">
      <alignment horizontal="left" vertical="top" wrapText="1"/>
    </xf>
    <xf numFmtId="0" fontId="55" fillId="14" borderId="54" xfId="3" applyFont="1" applyFill="1" applyBorder="1" applyAlignment="1">
      <alignment horizontal="center" vertical="center" wrapText="1"/>
    </xf>
    <xf numFmtId="0" fontId="55" fillId="14" borderId="55" xfId="3" applyFont="1" applyFill="1" applyBorder="1" applyAlignment="1">
      <alignment horizontal="center" vertical="center" wrapText="1"/>
    </xf>
    <xf numFmtId="0" fontId="55" fillId="14" borderId="56" xfId="2" applyFont="1" applyFill="1" applyBorder="1" applyAlignment="1">
      <alignment horizontal="center" vertical="center"/>
    </xf>
    <xf numFmtId="0" fontId="55" fillId="14" borderId="57" xfId="2" applyFont="1" applyFill="1" applyBorder="1" applyAlignment="1">
      <alignment horizontal="center" vertical="center"/>
    </xf>
    <xf numFmtId="0" fontId="2" fillId="3" borderId="68" xfId="2" quotePrefix="1" applyFont="1" applyFill="1" applyBorder="1" applyAlignment="1">
      <alignment horizontal="justify" vertical="center" wrapText="1"/>
    </xf>
    <xf numFmtId="0" fontId="2" fillId="3" borderId="69" xfId="2" quotePrefix="1" applyFont="1" applyFill="1" applyBorder="1" applyAlignment="1">
      <alignment horizontal="justify" vertical="center" wrapText="1"/>
    </xf>
    <xf numFmtId="0" fontId="2" fillId="3" borderId="70" xfId="2" quotePrefix="1" applyFont="1" applyFill="1" applyBorder="1" applyAlignment="1">
      <alignment horizontal="justify"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Alignment="1">
      <alignment horizontal="center" vertical="center"/>
    </xf>
    <xf numFmtId="0" fontId="44" fillId="0" borderId="14"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14" fontId="1" fillId="0" borderId="2" xfId="0" applyNumberFormat="1" applyFont="1" applyBorder="1" applyAlignment="1" applyProtection="1">
      <alignment horizontal="center" vertical="center" wrapText="1"/>
      <protection locked="0"/>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51">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ont>
        <color rgb="FF9C0006"/>
      </font>
      <fill>
        <patternFill>
          <bgColor rgb="FFFFC7CE"/>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72971</xdr:colOff>
      <xdr:row>2</xdr:row>
      <xdr:rowOff>163286</xdr:rowOff>
    </xdr:from>
    <xdr:to>
      <xdr:col>22</xdr:col>
      <xdr:colOff>334736</xdr:colOff>
      <xdr:row>5</xdr:row>
      <xdr:rowOff>478972</xdr:rowOff>
    </xdr:to>
    <xdr:pic>
      <xdr:nvPicPr>
        <xdr:cNvPr id="7" name="Imagen 6" descr="logo final edat">
          <a:extLst>
            <a:ext uri="{FF2B5EF4-FFF2-40B4-BE49-F238E27FC236}">
              <a16:creationId xmlns:a16="http://schemas.microsoft.com/office/drawing/2014/main" id="{00000000-0008-0000-0100-00000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428407" y="683838"/>
          <a:ext cx="1889876" cy="1234960"/>
        </a:xfrm>
        <a:prstGeom prst="rect">
          <a:avLst/>
        </a:prstGeom>
        <a:noFill/>
        <a:ln>
          <a:noFill/>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B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1"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50" dataDxfId="49">
  <autoFilter ref="B209:C219" xr:uid="{00000000-0009-0000-0100-000001000000}"/>
  <tableColumns count="2">
    <tableColumn id="1" xr3:uid="{00000000-0010-0000-0000-000001000000}" name="Criterios" dataDxfId="48"/>
    <tableColumn id="2" xr3:uid="{00000000-0010-0000-0000-000002000000}" name="Subcriterios" dataDxfId="47"/>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zoomScale="110" zoomScaleNormal="110" workbookViewId="0">
      <selection activeCell="B4" sqref="B4:H5"/>
    </sheetView>
  </sheetViews>
  <sheetFormatPr baseColWidth="10" defaultColWidth="11.42578125" defaultRowHeight="15" x14ac:dyDescent="0.25"/>
  <cols>
    <col min="1" max="1" width="2.85546875" style="83" customWidth="1"/>
    <col min="2" max="3" width="24.7109375" style="83" customWidth="1"/>
    <col min="4" max="4" width="16" style="83" customWidth="1"/>
    <col min="5" max="5" width="24.7109375" style="83" customWidth="1"/>
    <col min="6" max="6" width="27.7109375" style="83" customWidth="1"/>
    <col min="7" max="8" width="24.7109375" style="83" customWidth="1"/>
    <col min="9" max="16384" width="11.42578125" style="83"/>
  </cols>
  <sheetData>
    <row r="1" spans="2:8" ht="15.75" thickBot="1" x14ac:dyDescent="0.3"/>
    <row r="2" spans="2:8" ht="18" x14ac:dyDescent="0.25">
      <c r="B2" s="230" t="s">
        <v>166</v>
      </c>
      <c r="C2" s="231"/>
      <c r="D2" s="231"/>
      <c r="E2" s="231"/>
      <c r="F2" s="231"/>
      <c r="G2" s="231"/>
      <c r="H2" s="232"/>
    </row>
    <row r="3" spans="2:8" x14ac:dyDescent="0.25">
      <c r="B3" s="84"/>
      <c r="C3" s="85"/>
      <c r="D3" s="85"/>
      <c r="E3" s="85"/>
      <c r="F3" s="85"/>
      <c r="G3" s="85"/>
      <c r="H3" s="86"/>
    </row>
    <row r="4" spans="2:8" ht="63" customHeight="1" x14ac:dyDescent="0.25">
      <c r="B4" s="233" t="s">
        <v>209</v>
      </c>
      <c r="C4" s="234"/>
      <c r="D4" s="234"/>
      <c r="E4" s="234"/>
      <c r="F4" s="234"/>
      <c r="G4" s="234"/>
      <c r="H4" s="235"/>
    </row>
    <row r="5" spans="2:8" ht="63" customHeight="1" x14ac:dyDescent="0.25">
      <c r="B5" s="236"/>
      <c r="C5" s="237"/>
      <c r="D5" s="237"/>
      <c r="E5" s="237"/>
      <c r="F5" s="237"/>
      <c r="G5" s="237"/>
      <c r="H5" s="238"/>
    </row>
    <row r="6" spans="2:8" ht="16.5" x14ac:dyDescent="0.25">
      <c r="B6" s="239" t="s">
        <v>164</v>
      </c>
      <c r="C6" s="240"/>
      <c r="D6" s="240"/>
      <c r="E6" s="240"/>
      <c r="F6" s="240"/>
      <c r="G6" s="240"/>
      <c r="H6" s="241"/>
    </row>
    <row r="7" spans="2:8" ht="95.25" customHeight="1" x14ac:dyDescent="0.25">
      <c r="B7" s="249" t="s">
        <v>169</v>
      </c>
      <c r="C7" s="250"/>
      <c r="D7" s="250"/>
      <c r="E7" s="250"/>
      <c r="F7" s="250"/>
      <c r="G7" s="250"/>
      <c r="H7" s="251"/>
    </row>
    <row r="8" spans="2:8" ht="16.5" x14ac:dyDescent="0.25">
      <c r="B8" s="120"/>
      <c r="C8" s="121"/>
      <c r="D8" s="121"/>
      <c r="E8" s="121"/>
      <c r="F8" s="121"/>
      <c r="G8" s="121"/>
      <c r="H8" s="122"/>
    </row>
    <row r="9" spans="2:8" ht="16.5" customHeight="1" x14ac:dyDescent="0.25">
      <c r="B9" s="242" t="s">
        <v>202</v>
      </c>
      <c r="C9" s="243"/>
      <c r="D9" s="243"/>
      <c r="E9" s="243"/>
      <c r="F9" s="243"/>
      <c r="G9" s="243"/>
      <c r="H9" s="244"/>
    </row>
    <row r="10" spans="2:8" ht="44.25" customHeight="1" x14ac:dyDescent="0.25">
      <c r="B10" s="242"/>
      <c r="C10" s="243"/>
      <c r="D10" s="243"/>
      <c r="E10" s="243"/>
      <c r="F10" s="243"/>
      <c r="G10" s="243"/>
      <c r="H10" s="244"/>
    </row>
    <row r="11" spans="2:8" ht="15.75" thickBot="1" x14ac:dyDescent="0.3">
      <c r="B11" s="109"/>
      <c r="C11" s="112"/>
      <c r="D11" s="117"/>
      <c r="E11" s="118"/>
      <c r="F11" s="118"/>
      <c r="G11" s="119"/>
      <c r="H11" s="113"/>
    </row>
    <row r="12" spans="2:8" ht="15.75" thickTop="1" x14ac:dyDescent="0.25">
      <c r="B12" s="109"/>
      <c r="C12" s="245" t="s">
        <v>165</v>
      </c>
      <c r="D12" s="246"/>
      <c r="E12" s="247" t="s">
        <v>203</v>
      </c>
      <c r="F12" s="248"/>
      <c r="G12" s="112"/>
      <c r="H12" s="113"/>
    </row>
    <row r="13" spans="2:8" ht="35.25" customHeight="1" x14ac:dyDescent="0.25">
      <c r="B13" s="109"/>
      <c r="C13" s="217" t="s">
        <v>196</v>
      </c>
      <c r="D13" s="218"/>
      <c r="E13" s="219" t="s">
        <v>201</v>
      </c>
      <c r="F13" s="220"/>
      <c r="G13" s="112"/>
      <c r="H13" s="113"/>
    </row>
    <row r="14" spans="2:8" ht="17.25" customHeight="1" x14ac:dyDescent="0.25">
      <c r="B14" s="109"/>
      <c r="C14" s="217" t="s">
        <v>197</v>
      </c>
      <c r="D14" s="218"/>
      <c r="E14" s="219" t="s">
        <v>199</v>
      </c>
      <c r="F14" s="220"/>
      <c r="G14" s="112"/>
      <c r="H14" s="113"/>
    </row>
    <row r="15" spans="2:8" ht="19.5" customHeight="1" x14ac:dyDescent="0.25">
      <c r="B15" s="109"/>
      <c r="C15" s="217" t="s">
        <v>198</v>
      </c>
      <c r="D15" s="218"/>
      <c r="E15" s="219" t="s">
        <v>200</v>
      </c>
      <c r="F15" s="220"/>
      <c r="G15" s="112"/>
      <c r="H15" s="113"/>
    </row>
    <row r="16" spans="2:8" ht="69.75" customHeight="1" x14ac:dyDescent="0.25">
      <c r="B16" s="109"/>
      <c r="C16" s="217" t="s">
        <v>167</v>
      </c>
      <c r="D16" s="218"/>
      <c r="E16" s="219" t="s">
        <v>168</v>
      </c>
      <c r="F16" s="220"/>
      <c r="G16" s="112"/>
      <c r="H16" s="113"/>
    </row>
    <row r="17" spans="2:8" ht="34.5" customHeight="1" x14ac:dyDescent="0.25">
      <c r="B17" s="109"/>
      <c r="C17" s="221" t="s">
        <v>2</v>
      </c>
      <c r="D17" s="222"/>
      <c r="E17" s="213" t="s">
        <v>210</v>
      </c>
      <c r="F17" s="214"/>
      <c r="G17" s="112"/>
      <c r="H17" s="113"/>
    </row>
    <row r="18" spans="2:8" ht="27.75" customHeight="1" x14ac:dyDescent="0.25">
      <c r="B18" s="109"/>
      <c r="C18" s="221" t="s">
        <v>3</v>
      </c>
      <c r="D18" s="222"/>
      <c r="E18" s="213" t="s">
        <v>211</v>
      </c>
      <c r="F18" s="214"/>
      <c r="G18" s="112"/>
      <c r="H18" s="113"/>
    </row>
    <row r="19" spans="2:8" ht="28.5" customHeight="1" x14ac:dyDescent="0.25">
      <c r="B19" s="109"/>
      <c r="C19" s="221" t="s">
        <v>42</v>
      </c>
      <c r="D19" s="222"/>
      <c r="E19" s="213" t="s">
        <v>212</v>
      </c>
      <c r="F19" s="214"/>
      <c r="G19" s="112"/>
      <c r="H19" s="113"/>
    </row>
    <row r="20" spans="2:8" ht="72.75" customHeight="1" x14ac:dyDescent="0.25">
      <c r="B20" s="109"/>
      <c r="C20" s="221" t="s">
        <v>1</v>
      </c>
      <c r="D20" s="222"/>
      <c r="E20" s="213" t="s">
        <v>213</v>
      </c>
      <c r="F20" s="214"/>
      <c r="G20" s="112"/>
      <c r="H20" s="113"/>
    </row>
    <row r="21" spans="2:8" ht="64.5" customHeight="1" x14ac:dyDescent="0.25">
      <c r="B21" s="109"/>
      <c r="C21" s="221" t="s">
        <v>50</v>
      </c>
      <c r="D21" s="222"/>
      <c r="E21" s="213" t="s">
        <v>171</v>
      </c>
      <c r="F21" s="214"/>
      <c r="G21" s="112"/>
      <c r="H21" s="113"/>
    </row>
    <row r="22" spans="2:8" ht="71.25" customHeight="1" x14ac:dyDescent="0.25">
      <c r="B22" s="109"/>
      <c r="C22" s="221" t="s">
        <v>170</v>
      </c>
      <c r="D22" s="222"/>
      <c r="E22" s="213" t="s">
        <v>172</v>
      </c>
      <c r="F22" s="214"/>
      <c r="G22" s="112"/>
      <c r="H22" s="113"/>
    </row>
    <row r="23" spans="2:8" ht="55.5" customHeight="1" x14ac:dyDescent="0.25">
      <c r="B23" s="109"/>
      <c r="C23" s="215" t="s">
        <v>173</v>
      </c>
      <c r="D23" s="216"/>
      <c r="E23" s="213" t="s">
        <v>174</v>
      </c>
      <c r="F23" s="214"/>
      <c r="G23" s="112"/>
      <c r="H23" s="113"/>
    </row>
    <row r="24" spans="2:8" ht="42" customHeight="1" x14ac:dyDescent="0.25">
      <c r="B24" s="109"/>
      <c r="C24" s="215" t="s">
        <v>48</v>
      </c>
      <c r="D24" s="216"/>
      <c r="E24" s="213" t="s">
        <v>175</v>
      </c>
      <c r="F24" s="214"/>
      <c r="G24" s="112"/>
      <c r="H24" s="113"/>
    </row>
    <row r="25" spans="2:8" ht="59.25" customHeight="1" x14ac:dyDescent="0.25">
      <c r="B25" s="109"/>
      <c r="C25" s="215" t="s">
        <v>163</v>
      </c>
      <c r="D25" s="216"/>
      <c r="E25" s="213" t="s">
        <v>176</v>
      </c>
      <c r="F25" s="214"/>
      <c r="G25" s="112"/>
      <c r="H25" s="113"/>
    </row>
    <row r="26" spans="2:8" ht="23.25" customHeight="1" x14ac:dyDescent="0.25">
      <c r="B26" s="109"/>
      <c r="C26" s="215" t="s">
        <v>12</v>
      </c>
      <c r="D26" s="216"/>
      <c r="E26" s="213" t="s">
        <v>177</v>
      </c>
      <c r="F26" s="214"/>
      <c r="G26" s="112"/>
      <c r="H26" s="113"/>
    </row>
    <row r="27" spans="2:8" ht="30.75" customHeight="1" x14ac:dyDescent="0.25">
      <c r="B27" s="109"/>
      <c r="C27" s="215" t="s">
        <v>181</v>
      </c>
      <c r="D27" s="216"/>
      <c r="E27" s="213" t="s">
        <v>178</v>
      </c>
      <c r="F27" s="214"/>
      <c r="G27" s="112"/>
      <c r="H27" s="113"/>
    </row>
    <row r="28" spans="2:8" ht="35.25" customHeight="1" x14ac:dyDescent="0.25">
      <c r="B28" s="109"/>
      <c r="C28" s="215" t="s">
        <v>182</v>
      </c>
      <c r="D28" s="216"/>
      <c r="E28" s="213" t="s">
        <v>179</v>
      </c>
      <c r="F28" s="214"/>
      <c r="G28" s="112"/>
      <c r="H28" s="113"/>
    </row>
    <row r="29" spans="2:8" ht="33" customHeight="1" x14ac:dyDescent="0.25">
      <c r="B29" s="109"/>
      <c r="C29" s="215" t="s">
        <v>182</v>
      </c>
      <c r="D29" s="216"/>
      <c r="E29" s="213" t="s">
        <v>179</v>
      </c>
      <c r="F29" s="214"/>
      <c r="G29" s="112"/>
      <c r="H29" s="113"/>
    </row>
    <row r="30" spans="2:8" ht="30" customHeight="1" x14ac:dyDescent="0.25">
      <c r="B30" s="109"/>
      <c r="C30" s="215" t="s">
        <v>183</v>
      </c>
      <c r="D30" s="216"/>
      <c r="E30" s="213" t="s">
        <v>180</v>
      </c>
      <c r="F30" s="214"/>
      <c r="G30" s="112"/>
      <c r="H30" s="113"/>
    </row>
    <row r="31" spans="2:8" ht="35.25" customHeight="1" x14ac:dyDescent="0.25">
      <c r="B31" s="109"/>
      <c r="C31" s="215" t="s">
        <v>184</v>
      </c>
      <c r="D31" s="216"/>
      <c r="E31" s="213" t="s">
        <v>185</v>
      </c>
      <c r="F31" s="214"/>
      <c r="G31" s="112"/>
      <c r="H31" s="113"/>
    </row>
    <row r="32" spans="2:8" ht="31.5" customHeight="1" x14ac:dyDescent="0.25">
      <c r="B32" s="109"/>
      <c r="C32" s="215" t="s">
        <v>186</v>
      </c>
      <c r="D32" s="216"/>
      <c r="E32" s="213" t="s">
        <v>187</v>
      </c>
      <c r="F32" s="214"/>
      <c r="G32" s="112"/>
      <c r="H32" s="113"/>
    </row>
    <row r="33" spans="2:8" ht="35.25" customHeight="1" x14ac:dyDescent="0.25">
      <c r="B33" s="109"/>
      <c r="C33" s="215" t="s">
        <v>188</v>
      </c>
      <c r="D33" s="216"/>
      <c r="E33" s="213" t="s">
        <v>189</v>
      </c>
      <c r="F33" s="214"/>
      <c r="G33" s="112"/>
      <c r="H33" s="113"/>
    </row>
    <row r="34" spans="2:8" ht="59.25" customHeight="1" x14ac:dyDescent="0.25">
      <c r="B34" s="109"/>
      <c r="C34" s="215" t="s">
        <v>190</v>
      </c>
      <c r="D34" s="216"/>
      <c r="E34" s="213" t="s">
        <v>191</v>
      </c>
      <c r="F34" s="214"/>
      <c r="G34" s="112"/>
      <c r="H34" s="113"/>
    </row>
    <row r="35" spans="2:8" ht="29.25" customHeight="1" x14ac:dyDescent="0.25">
      <c r="B35" s="109"/>
      <c r="C35" s="215" t="s">
        <v>29</v>
      </c>
      <c r="D35" s="216"/>
      <c r="E35" s="213" t="s">
        <v>192</v>
      </c>
      <c r="F35" s="214"/>
      <c r="G35" s="112"/>
      <c r="H35" s="113"/>
    </row>
    <row r="36" spans="2:8" ht="82.5" customHeight="1" x14ac:dyDescent="0.25">
      <c r="B36" s="109"/>
      <c r="C36" s="215" t="s">
        <v>194</v>
      </c>
      <c r="D36" s="216"/>
      <c r="E36" s="213" t="s">
        <v>193</v>
      </c>
      <c r="F36" s="214"/>
      <c r="G36" s="112"/>
      <c r="H36" s="113"/>
    </row>
    <row r="37" spans="2:8" ht="46.5" customHeight="1" x14ac:dyDescent="0.25">
      <c r="B37" s="109"/>
      <c r="C37" s="215" t="s">
        <v>39</v>
      </c>
      <c r="D37" s="216"/>
      <c r="E37" s="213" t="s">
        <v>195</v>
      </c>
      <c r="F37" s="214"/>
      <c r="G37" s="112"/>
      <c r="H37" s="113"/>
    </row>
    <row r="38" spans="2:8" ht="6.75" customHeight="1" thickBot="1" x14ac:dyDescent="0.3">
      <c r="B38" s="109"/>
      <c r="C38" s="226"/>
      <c r="D38" s="227"/>
      <c r="E38" s="228"/>
      <c r="F38" s="229"/>
      <c r="G38" s="112"/>
      <c r="H38" s="113"/>
    </row>
    <row r="39" spans="2:8" ht="15.75" thickTop="1" x14ac:dyDescent="0.25">
      <c r="B39" s="109"/>
      <c r="C39" s="110"/>
      <c r="D39" s="110"/>
      <c r="E39" s="111"/>
      <c r="F39" s="111"/>
      <c r="G39" s="112"/>
      <c r="H39" s="113"/>
    </row>
    <row r="40" spans="2:8" ht="21" customHeight="1" x14ac:dyDescent="0.25">
      <c r="B40" s="223" t="s">
        <v>204</v>
      </c>
      <c r="C40" s="224"/>
      <c r="D40" s="224"/>
      <c r="E40" s="224"/>
      <c r="F40" s="224"/>
      <c r="G40" s="224"/>
      <c r="H40" s="225"/>
    </row>
    <row r="41" spans="2:8" ht="20.25" customHeight="1" x14ac:dyDescent="0.25">
      <c r="B41" s="223" t="s">
        <v>205</v>
      </c>
      <c r="C41" s="224"/>
      <c r="D41" s="224"/>
      <c r="E41" s="224"/>
      <c r="F41" s="224"/>
      <c r="G41" s="224"/>
      <c r="H41" s="225"/>
    </row>
    <row r="42" spans="2:8" ht="20.25" customHeight="1" x14ac:dyDescent="0.25">
      <c r="B42" s="223" t="s">
        <v>206</v>
      </c>
      <c r="C42" s="224"/>
      <c r="D42" s="224"/>
      <c r="E42" s="224"/>
      <c r="F42" s="224"/>
      <c r="G42" s="224"/>
      <c r="H42" s="225"/>
    </row>
    <row r="43" spans="2:8" ht="20.25" customHeight="1" x14ac:dyDescent="0.25">
      <c r="B43" s="223" t="s">
        <v>207</v>
      </c>
      <c r="C43" s="224"/>
      <c r="D43" s="224"/>
      <c r="E43" s="224"/>
      <c r="F43" s="224"/>
      <c r="G43" s="224"/>
      <c r="H43" s="225"/>
    </row>
    <row r="44" spans="2:8" x14ac:dyDescent="0.25">
      <c r="B44" s="223" t="s">
        <v>208</v>
      </c>
      <c r="C44" s="224"/>
      <c r="D44" s="224"/>
      <c r="E44" s="224"/>
      <c r="F44" s="224"/>
      <c r="G44" s="224"/>
      <c r="H44" s="225"/>
    </row>
    <row r="45" spans="2:8" ht="15.75" thickBot="1" x14ac:dyDescent="0.3">
      <c r="B45" s="114"/>
      <c r="C45" s="115"/>
      <c r="D45" s="115"/>
      <c r="E45" s="115"/>
      <c r="F45" s="115"/>
      <c r="G45" s="115"/>
      <c r="H45" s="116"/>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P37"/>
  <sheetViews>
    <sheetView tabSelected="1" topLeftCell="S14" zoomScale="93" zoomScaleNormal="93" workbookViewId="0">
      <selection activeCell="AH16" sqref="AH16"/>
    </sheetView>
  </sheetViews>
  <sheetFormatPr baseColWidth="10" defaultColWidth="11.42578125" defaultRowHeight="16.5" x14ac:dyDescent="0.3"/>
  <cols>
    <col min="1" max="1" width="4" style="2" bestFit="1" customWidth="1"/>
    <col min="2" max="2" width="14.140625" style="2" customWidth="1"/>
    <col min="3" max="3" width="13.140625" style="2" customWidth="1"/>
    <col min="4" max="4" width="20.140625" style="2" customWidth="1"/>
    <col min="5" max="5" width="32.42578125" style="1" customWidth="1"/>
    <col min="6" max="6" width="19" style="5" customWidth="1"/>
    <col min="7" max="7" width="12.42578125" style="1" customWidth="1"/>
    <col min="8" max="8" width="16.42578125" style="1" customWidth="1"/>
    <col min="9" max="9" width="6.28515625" style="1" bestFit="1" customWidth="1"/>
    <col min="10" max="10" width="23.42578125" style="1" customWidth="1"/>
    <col min="11" max="11" width="10.42578125" style="1" hidden="1" customWidth="1"/>
    <col min="12" max="12" width="17.42578125" style="1" customWidth="1"/>
    <col min="13" max="13" width="6.28515625" style="1" bestFit="1" customWidth="1"/>
    <col min="14" max="14" width="16" style="1" customWidth="1"/>
    <col min="15" max="15" width="5.85546875" style="1" customWidth="1"/>
    <col min="16" max="16" width="31" style="1" customWidth="1"/>
    <col min="17" max="17" width="15.140625" style="1" bestFit="1" customWidth="1"/>
    <col min="18" max="18" width="6.85546875" style="1" customWidth="1"/>
    <col min="19" max="19" width="5" style="1" customWidth="1"/>
    <col min="20" max="20" width="5.42578125" style="1" customWidth="1"/>
    <col min="21" max="21" width="7.140625" style="1" customWidth="1"/>
    <col min="22" max="22" width="6.7109375" style="1" customWidth="1"/>
    <col min="23" max="23" width="7.42578125" style="1" customWidth="1"/>
    <col min="24" max="24" width="13"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23" style="1" customWidth="1"/>
    <col min="32" max="32" width="18.85546875" style="1" customWidth="1"/>
    <col min="33" max="33" width="16.85546875" style="1" customWidth="1"/>
    <col min="34" max="34" width="14.85546875" style="1" customWidth="1"/>
    <col min="35" max="35" width="18.42578125" style="1" customWidth="1"/>
    <col min="36" max="36" width="21" style="1" customWidth="1"/>
    <col min="37" max="16384" width="11.42578125" style="1"/>
  </cols>
  <sheetData>
    <row r="1" spans="1:68" ht="16.5" customHeight="1" x14ac:dyDescent="0.3">
      <c r="A1" s="179" t="s">
        <v>144</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1"/>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3">
      <c r="A2" s="182"/>
      <c r="B2" s="18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4"/>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3">
      <c r="A3" s="28"/>
      <c r="B3" s="29"/>
      <c r="C3" s="28"/>
      <c r="D3" s="28"/>
      <c r="E3" s="8"/>
      <c r="F3" s="27"/>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thickBot="1" x14ac:dyDescent="0.35">
      <c r="A4" s="188" t="s">
        <v>43</v>
      </c>
      <c r="B4" s="189"/>
      <c r="C4" s="190" t="s">
        <v>214</v>
      </c>
      <c r="D4" s="191"/>
      <c r="E4" s="191"/>
      <c r="F4" s="191"/>
      <c r="G4" s="191"/>
      <c r="H4" s="191"/>
      <c r="I4" s="191"/>
      <c r="J4" s="191"/>
      <c r="K4" s="191"/>
      <c r="L4" s="191"/>
      <c r="M4" s="191"/>
      <c r="N4" s="192"/>
      <c r="O4" s="178"/>
      <c r="P4" s="178"/>
      <c r="Q4" s="17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thickBot="1" x14ac:dyDescent="0.35">
      <c r="A5" s="188" t="s">
        <v>130</v>
      </c>
      <c r="B5" s="189"/>
      <c r="C5" s="193" t="s">
        <v>215</v>
      </c>
      <c r="D5" s="194"/>
      <c r="E5" s="194"/>
      <c r="F5" s="194"/>
      <c r="G5" s="194"/>
      <c r="H5" s="194"/>
      <c r="I5" s="194"/>
      <c r="J5" s="194"/>
      <c r="K5" s="194"/>
      <c r="L5" s="194"/>
      <c r="M5" s="194"/>
      <c r="N5" s="194"/>
      <c r="O5" s="194"/>
      <c r="P5" s="194"/>
      <c r="Q5" s="195"/>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188" t="s">
        <v>44</v>
      </c>
      <c r="B6" s="189"/>
      <c r="C6" s="196" t="s">
        <v>216</v>
      </c>
      <c r="D6" s="197"/>
      <c r="E6" s="197"/>
      <c r="F6" s="197"/>
      <c r="G6" s="197"/>
      <c r="H6" s="197"/>
      <c r="I6" s="197"/>
      <c r="J6" s="197"/>
      <c r="K6" s="197"/>
      <c r="L6" s="197"/>
      <c r="M6" s="197"/>
      <c r="N6" s="19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185" t="s">
        <v>139</v>
      </c>
      <c r="B7" s="186"/>
      <c r="C7" s="186"/>
      <c r="D7" s="186"/>
      <c r="E7" s="186"/>
      <c r="F7" s="186"/>
      <c r="G7" s="187"/>
      <c r="H7" s="185" t="s">
        <v>140</v>
      </c>
      <c r="I7" s="186"/>
      <c r="J7" s="186"/>
      <c r="K7" s="186"/>
      <c r="L7" s="186"/>
      <c r="M7" s="186"/>
      <c r="N7" s="187"/>
      <c r="O7" s="185" t="s">
        <v>141</v>
      </c>
      <c r="P7" s="186"/>
      <c r="Q7" s="186"/>
      <c r="R7" s="186"/>
      <c r="S7" s="186"/>
      <c r="T7" s="186"/>
      <c r="U7" s="186"/>
      <c r="V7" s="186"/>
      <c r="W7" s="187"/>
      <c r="X7" s="185" t="s">
        <v>142</v>
      </c>
      <c r="Y7" s="186"/>
      <c r="Z7" s="186"/>
      <c r="AA7" s="186"/>
      <c r="AB7" s="186"/>
      <c r="AC7" s="186"/>
      <c r="AD7" s="187"/>
      <c r="AE7" s="185" t="s">
        <v>34</v>
      </c>
      <c r="AF7" s="186"/>
      <c r="AG7" s="186"/>
      <c r="AH7" s="186"/>
      <c r="AI7" s="186"/>
      <c r="AJ7" s="187"/>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03" t="s">
        <v>0</v>
      </c>
      <c r="B8" s="207" t="s">
        <v>2</v>
      </c>
      <c r="C8" s="201" t="s">
        <v>3</v>
      </c>
      <c r="D8" s="201" t="s">
        <v>42</v>
      </c>
      <c r="E8" s="206" t="s">
        <v>1</v>
      </c>
      <c r="F8" s="205" t="s">
        <v>50</v>
      </c>
      <c r="G8" s="201" t="s">
        <v>135</v>
      </c>
      <c r="H8" s="202" t="s">
        <v>33</v>
      </c>
      <c r="I8" s="208" t="s">
        <v>5</v>
      </c>
      <c r="J8" s="205" t="s">
        <v>87</v>
      </c>
      <c r="K8" s="205" t="s">
        <v>92</v>
      </c>
      <c r="L8" s="210" t="s">
        <v>45</v>
      </c>
      <c r="M8" s="208" t="s">
        <v>5</v>
      </c>
      <c r="N8" s="201" t="s">
        <v>48</v>
      </c>
      <c r="O8" s="211" t="s">
        <v>11</v>
      </c>
      <c r="P8" s="200" t="s">
        <v>163</v>
      </c>
      <c r="Q8" s="205" t="s">
        <v>12</v>
      </c>
      <c r="R8" s="200" t="s">
        <v>8</v>
      </c>
      <c r="S8" s="200"/>
      <c r="T8" s="200"/>
      <c r="U8" s="200"/>
      <c r="V8" s="200"/>
      <c r="W8" s="200"/>
      <c r="X8" s="199" t="s">
        <v>138</v>
      </c>
      <c r="Y8" s="199" t="s">
        <v>46</v>
      </c>
      <c r="Z8" s="199" t="s">
        <v>5</v>
      </c>
      <c r="AA8" s="199" t="s">
        <v>47</v>
      </c>
      <c r="AB8" s="199" t="s">
        <v>5</v>
      </c>
      <c r="AC8" s="199" t="s">
        <v>49</v>
      </c>
      <c r="AD8" s="211" t="s">
        <v>29</v>
      </c>
      <c r="AE8" s="200" t="s">
        <v>34</v>
      </c>
      <c r="AF8" s="200" t="s">
        <v>35</v>
      </c>
      <c r="AG8" s="200" t="s">
        <v>36</v>
      </c>
      <c r="AH8" s="200" t="s">
        <v>38</v>
      </c>
      <c r="AI8" s="200" t="s">
        <v>37</v>
      </c>
      <c r="AJ8" s="200" t="s">
        <v>39</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04"/>
      <c r="B9" s="207"/>
      <c r="C9" s="200"/>
      <c r="D9" s="200"/>
      <c r="E9" s="207"/>
      <c r="F9" s="201"/>
      <c r="G9" s="200"/>
      <c r="H9" s="201"/>
      <c r="I9" s="209"/>
      <c r="J9" s="201"/>
      <c r="K9" s="201"/>
      <c r="L9" s="209"/>
      <c r="M9" s="209"/>
      <c r="N9" s="200"/>
      <c r="O9" s="212"/>
      <c r="P9" s="200"/>
      <c r="Q9" s="201"/>
      <c r="R9" s="7" t="s">
        <v>13</v>
      </c>
      <c r="S9" s="7" t="s">
        <v>17</v>
      </c>
      <c r="T9" s="7" t="s">
        <v>28</v>
      </c>
      <c r="U9" s="7" t="s">
        <v>18</v>
      </c>
      <c r="V9" s="7" t="s">
        <v>21</v>
      </c>
      <c r="W9" s="7" t="s">
        <v>24</v>
      </c>
      <c r="X9" s="199"/>
      <c r="Y9" s="199"/>
      <c r="Z9" s="199"/>
      <c r="AA9" s="199"/>
      <c r="AB9" s="199"/>
      <c r="AC9" s="199"/>
      <c r="AD9" s="212"/>
      <c r="AE9" s="200"/>
      <c r="AF9" s="200"/>
      <c r="AG9" s="200"/>
      <c r="AH9" s="200"/>
      <c r="AI9" s="200"/>
      <c r="AJ9" s="200"/>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row>
    <row r="10" spans="1:68" s="3" customFormat="1" ht="218.25" customHeight="1" x14ac:dyDescent="0.25">
      <c r="A10" s="141">
        <v>1</v>
      </c>
      <c r="B10" s="142" t="s">
        <v>132</v>
      </c>
      <c r="C10" s="142"/>
      <c r="D10" s="142" t="s">
        <v>231</v>
      </c>
      <c r="E10" s="140" t="s">
        <v>243</v>
      </c>
      <c r="F10" s="142" t="s">
        <v>123</v>
      </c>
      <c r="G10" s="143" t="s">
        <v>217</v>
      </c>
      <c r="H10" s="144" t="s">
        <v>218</v>
      </c>
      <c r="I10" s="145">
        <f t="shared" ref="I10:I17" si="0">IF(H10="","",IF(H10="Muy Baja",0.2,IF(H10="Baja",0.4,IF(H10="Media",0.6,IF(H10="Alta",0.8,IF(H10="Muy Alta",1,))))))</f>
        <v>0.6</v>
      </c>
      <c r="J10" s="146"/>
      <c r="K10" s="145">
        <f>IF(NOT(ISERROR(MATCH(J10,'Tabla Impacto'!$B$221:$B$223,0))),'Tabla Impacto'!$F$223&amp;"Por favor no seleccionar los criterios de impacto(Afectación Económica o presupuestal y Pérdida Reputacional)",J10)</f>
        <v>0</v>
      </c>
      <c r="L10" s="144" t="s">
        <v>220</v>
      </c>
      <c r="M10" s="145">
        <f t="shared" ref="M10:M17" si="1">IF(L10="","",IF(L10="Leve",0.2,IF(L10="Menor",0.4,IF(L10="Moderado",0.6,IF(L10="Mayor",0.8,IF(L10="Catastrófico",1,))))))</f>
        <v>0.8</v>
      </c>
      <c r="N10" s="147" t="str">
        <f t="shared" ref="N10:N17" si="2">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Alto</v>
      </c>
      <c r="O10" s="6">
        <v>1</v>
      </c>
      <c r="P10" s="137" t="s">
        <v>221</v>
      </c>
      <c r="Q10" s="125" t="str">
        <f>IF(OR(R10="Preventivo",R10="Detectivo"),"Probabilidad",IF(R10="Correctivo","Impacto",""))</f>
        <v>Impacto</v>
      </c>
      <c r="R10" s="126" t="s">
        <v>16</v>
      </c>
      <c r="S10" s="126" t="s">
        <v>9</v>
      </c>
      <c r="T10" s="127" t="str">
        <f t="shared" ref="T10:T17" si="3">IF(AND(R10="Preventivo",S10="Automático"),"50%",IF(AND(R10="Preventivo",S10="Manual"),"40%",IF(AND(R10="Detectivo",S10="Automático"),"40%",IF(AND(R10="Detectivo",S10="Manual"),"30%",IF(AND(R10="Correctivo",S10="Automático"),"35%",IF(AND(R10="Correctivo",S10="Manual"),"25%",""))))))</f>
        <v>25%</v>
      </c>
      <c r="U10" s="126" t="s">
        <v>20</v>
      </c>
      <c r="V10" s="126" t="s">
        <v>22</v>
      </c>
      <c r="W10" s="126" t="s">
        <v>120</v>
      </c>
      <c r="X10" s="128">
        <f t="shared" ref="X10:X17" si="4">IFERROR(IF(Q10="Probabilidad",(I10-(+I10*T10)),IF(Q10="Impacto",I10,"")),"")</f>
        <v>0.6</v>
      </c>
      <c r="Y10" s="129" t="str">
        <f t="shared" ref="Y10:Y17" si="5">IFERROR(IF(X10="","",IF(X10&lt;=0.2,"Muy Baja",IF(X10&lt;=0.4,"Baja",IF(X10&lt;=0.6,"Media",IF(X10&lt;=0.8,"Alta","Muy Alta"))))),"")</f>
        <v>Media</v>
      </c>
      <c r="Z10" s="130">
        <f t="shared" ref="Z10:Z17" si="6">+X10</f>
        <v>0.6</v>
      </c>
      <c r="AA10" s="129" t="str">
        <f t="shared" ref="AA10:AA17" si="7">IFERROR(IF(AB10="","",IF(AB10&lt;=0.2,"Leve",IF(AB10&lt;=0.4,"Menor",IF(AB10&lt;=0.6,"Moderado",IF(AB10&lt;=0.8,"Mayor","Catastrófico"))))),"")</f>
        <v>Moderado</v>
      </c>
      <c r="AB10" s="130">
        <f t="shared" ref="AB10:AB17" si="8">IFERROR(IF(Q10="Impacto",(M10-(+M10*T10)),IF(Q10="Probabilidad",M10,"")),"")</f>
        <v>0.60000000000000009</v>
      </c>
      <c r="AC10" s="131" t="str">
        <f t="shared" ref="AC10:AC17" si="9">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32" t="s">
        <v>136</v>
      </c>
      <c r="AE10" s="137" t="s">
        <v>225</v>
      </c>
      <c r="AF10" s="138" t="s">
        <v>222</v>
      </c>
      <c r="AG10" s="138" t="s">
        <v>244</v>
      </c>
      <c r="AH10" s="401" t="s">
        <v>246</v>
      </c>
      <c r="AI10" s="402" t="s">
        <v>217</v>
      </c>
      <c r="AJ10" s="403" t="s">
        <v>40</v>
      </c>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245.25" customHeight="1" x14ac:dyDescent="0.3">
      <c r="A11" s="141">
        <v>2</v>
      </c>
      <c r="B11" s="142" t="s">
        <v>134</v>
      </c>
      <c r="C11" s="142"/>
      <c r="D11" s="142" t="s">
        <v>232</v>
      </c>
      <c r="E11" s="140" t="s">
        <v>233</v>
      </c>
      <c r="F11" s="142" t="s">
        <v>123</v>
      </c>
      <c r="G11" s="143" t="s">
        <v>223</v>
      </c>
      <c r="H11" s="144" t="s">
        <v>218</v>
      </c>
      <c r="I11" s="145">
        <f t="shared" si="0"/>
        <v>0.6</v>
      </c>
      <c r="J11" s="146"/>
      <c r="K11" s="145">
        <f>IF(NOT(ISERROR(MATCH(J11,'Tabla Impacto'!$B$221:$B$223,0))),'Tabla Impacto'!$F$223&amp;"Por favor no seleccionar los criterios de impacto(Afectación Económica o presupuestal y Pérdida Reputacional)",J11)</f>
        <v>0</v>
      </c>
      <c r="L11" s="144" t="s">
        <v>224</v>
      </c>
      <c r="M11" s="145">
        <f t="shared" si="1"/>
        <v>0.6</v>
      </c>
      <c r="N11" s="147" t="str">
        <f t="shared" si="2"/>
        <v>Moderado</v>
      </c>
      <c r="O11" s="6">
        <v>1</v>
      </c>
      <c r="P11" s="137" t="s">
        <v>221</v>
      </c>
      <c r="Q11" s="125" t="str">
        <f t="shared" ref="Q11:Q19" si="10">IF(OR(R11="Preventivo",R11="Detectivo"),"Probabilidad",IF(R11="Correctivo","Impacto",""))</f>
        <v>Impacto</v>
      </c>
      <c r="R11" s="126" t="s">
        <v>16</v>
      </c>
      <c r="S11" s="126" t="s">
        <v>9</v>
      </c>
      <c r="T11" s="127" t="str">
        <f t="shared" si="3"/>
        <v>25%</v>
      </c>
      <c r="U11" s="126" t="s">
        <v>20</v>
      </c>
      <c r="V11" s="126" t="s">
        <v>22</v>
      </c>
      <c r="W11" s="126" t="s">
        <v>120</v>
      </c>
      <c r="X11" s="128">
        <f t="shared" si="4"/>
        <v>0.6</v>
      </c>
      <c r="Y11" s="129" t="str">
        <f t="shared" si="5"/>
        <v>Media</v>
      </c>
      <c r="Z11" s="130">
        <f t="shared" si="6"/>
        <v>0.6</v>
      </c>
      <c r="AA11" s="129" t="str">
        <f t="shared" si="7"/>
        <v>Moderado</v>
      </c>
      <c r="AB11" s="130">
        <f t="shared" si="8"/>
        <v>0.44999999999999996</v>
      </c>
      <c r="AC11" s="131" t="str">
        <f t="shared" si="9"/>
        <v>Moderado</v>
      </c>
      <c r="AD11" s="132" t="s">
        <v>136</v>
      </c>
      <c r="AE11" s="137" t="s">
        <v>225</v>
      </c>
      <c r="AF11" s="138" t="s">
        <v>222</v>
      </c>
      <c r="AG11" s="138" t="s">
        <v>244</v>
      </c>
      <c r="AH11" s="404" t="s">
        <v>247</v>
      </c>
      <c r="AI11" s="402" t="s">
        <v>217</v>
      </c>
      <c r="AJ11" s="403" t="s">
        <v>40</v>
      </c>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60.5" customHeight="1" x14ac:dyDescent="0.3">
      <c r="A12" s="141">
        <v>3</v>
      </c>
      <c r="B12" s="142" t="s">
        <v>134</v>
      </c>
      <c r="C12" s="142"/>
      <c r="D12" s="142" t="s">
        <v>234</v>
      </c>
      <c r="E12" s="140" t="s">
        <v>235</v>
      </c>
      <c r="F12" s="142" t="s">
        <v>123</v>
      </c>
      <c r="G12" s="143" t="s">
        <v>223</v>
      </c>
      <c r="H12" s="144" t="s">
        <v>219</v>
      </c>
      <c r="I12" s="145">
        <f t="shared" si="0"/>
        <v>0.8</v>
      </c>
      <c r="J12" s="146" t="s">
        <v>149</v>
      </c>
      <c r="K12" s="145" t="str">
        <f>IF(NOT(ISERROR(MATCH(J12,'Tabla Impacto'!$B$221:$B$223,0))),'Tabla Impacto'!$F$223&amp;"Por favor no seleccionar los criterios de impacto(Afectación Económica o presupuestal y Pérdida Reputacional)",J12)</f>
        <v xml:space="preserve">     Entre 50 y 100 SMLMV </v>
      </c>
      <c r="L12" s="144" t="s">
        <v>224</v>
      </c>
      <c r="M12" s="145">
        <f t="shared" si="1"/>
        <v>0.6</v>
      </c>
      <c r="N12" s="147" t="str">
        <f t="shared" si="2"/>
        <v>Alto</v>
      </c>
      <c r="O12" s="6">
        <v>1</v>
      </c>
      <c r="P12" s="137" t="s">
        <v>221</v>
      </c>
      <c r="Q12" s="125" t="str">
        <f t="shared" si="10"/>
        <v>Probabilidad</v>
      </c>
      <c r="R12" s="126" t="s">
        <v>15</v>
      </c>
      <c r="S12" s="126" t="s">
        <v>9</v>
      </c>
      <c r="T12" s="127" t="str">
        <f t="shared" si="3"/>
        <v>30%</v>
      </c>
      <c r="U12" s="126" t="s">
        <v>20</v>
      </c>
      <c r="V12" s="126" t="s">
        <v>22</v>
      </c>
      <c r="W12" s="126" t="s">
        <v>120</v>
      </c>
      <c r="X12" s="128">
        <f t="shared" si="4"/>
        <v>0.56000000000000005</v>
      </c>
      <c r="Y12" s="129" t="str">
        <f t="shared" si="5"/>
        <v>Media</v>
      </c>
      <c r="Z12" s="130">
        <f t="shared" si="6"/>
        <v>0.56000000000000005</v>
      </c>
      <c r="AA12" s="129" t="str">
        <f t="shared" si="7"/>
        <v>Moderado</v>
      </c>
      <c r="AB12" s="130">
        <f t="shared" si="8"/>
        <v>0.6</v>
      </c>
      <c r="AC12" s="131" t="str">
        <f t="shared" si="9"/>
        <v>Moderado</v>
      </c>
      <c r="AD12" s="132" t="s">
        <v>136</v>
      </c>
      <c r="AE12" s="137" t="s">
        <v>225</v>
      </c>
      <c r="AF12" s="138" t="s">
        <v>222</v>
      </c>
      <c r="AG12" s="138" t="s">
        <v>244</v>
      </c>
      <c r="AH12" s="404" t="s">
        <v>248</v>
      </c>
      <c r="AI12" s="402" t="s">
        <v>249</v>
      </c>
      <c r="AJ12" s="403" t="s">
        <v>40</v>
      </c>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240.75" customHeight="1" x14ac:dyDescent="0.3">
      <c r="A13" s="141">
        <v>4</v>
      </c>
      <c r="B13" s="142" t="s">
        <v>134</v>
      </c>
      <c r="C13" s="142"/>
      <c r="D13" s="142" t="s">
        <v>236</v>
      </c>
      <c r="E13" s="140" t="s">
        <v>237</v>
      </c>
      <c r="F13" s="142" t="s">
        <v>123</v>
      </c>
      <c r="G13" s="143" t="s">
        <v>223</v>
      </c>
      <c r="H13" s="144" t="s">
        <v>228</v>
      </c>
      <c r="I13" s="145">
        <v>0.2</v>
      </c>
      <c r="J13" s="146"/>
      <c r="K13" s="145">
        <f>IF(NOT(ISERROR(MATCH(J13,'Tabla Impacto'!$B$221:$B$223,0))),'Tabla Impacto'!$F$223&amp;"Por favor no seleccionar los criterios de impacto(Afectación Económica o presupuestal y Pérdida Reputacional)",J13)</f>
        <v>0</v>
      </c>
      <c r="L13" s="144" t="s">
        <v>229</v>
      </c>
      <c r="M13" s="145">
        <f t="shared" si="1"/>
        <v>0.4</v>
      </c>
      <c r="N13" s="147" t="str">
        <f t="shared" si="2"/>
        <v>Moderado</v>
      </c>
      <c r="O13" s="6">
        <v>1</v>
      </c>
      <c r="P13" s="137" t="s">
        <v>221</v>
      </c>
      <c r="Q13" s="125" t="str">
        <f t="shared" si="10"/>
        <v>Probabilidad</v>
      </c>
      <c r="R13" s="126" t="s">
        <v>14</v>
      </c>
      <c r="S13" s="126" t="s">
        <v>9</v>
      </c>
      <c r="T13" s="127" t="str">
        <f t="shared" si="3"/>
        <v>40%</v>
      </c>
      <c r="U13" s="126" t="s">
        <v>19</v>
      </c>
      <c r="V13" s="126" t="s">
        <v>22</v>
      </c>
      <c r="W13" s="126" t="s">
        <v>119</v>
      </c>
      <c r="X13" s="128">
        <f t="shared" si="4"/>
        <v>0.12</v>
      </c>
      <c r="Y13" s="129" t="str">
        <f t="shared" si="5"/>
        <v>Muy Baja</v>
      </c>
      <c r="Z13" s="130">
        <f t="shared" si="6"/>
        <v>0.12</v>
      </c>
      <c r="AA13" s="129" t="str">
        <f t="shared" si="7"/>
        <v>Menor</v>
      </c>
      <c r="AB13" s="130">
        <f t="shared" si="8"/>
        <v>0.4</v>
      </c>
      <c r="AC13" s="131" t="str">
        <f t="shared" si="9"/>
        <v>Bajo</v>
      </c>
      <c r="AD13" s="132" t="s">
        <v>136</v>
      </c>
      <c r="AE13" s="139" t="s">
        <v>226</v>
      </c>
      <c r="AF13" s="138" t="s">
        <v>222</v>
      </c>
      <c r="AG13" s="138" t="s">
        <v>244</v>
      </c>
      <c r="AH13" s="401" t="s">
        <v>250</v>
      </c>
      <c r="AI13" s="402" t="s">
        <v>217</v>
      </c>
      <c r="AJ13" s="403" t="s">
        <v>40</v>
      </c>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240.75" customHeight="1" x14ac:dyDescent="0.3">
      <c r="A14" s="141">
        <v>5</v>
      </c>
      <c r="B14" s="142" t="s">
        <v>132</v>
      </c>
      <c r="C14" s="142"/>
      <c r="D14" s="142" t="s">
        <v>238</v>
      </c>
      <c r="E14" s="140" t="s">
        <v>239</v>
      </c>
      <c r="F14" s="142" t="s">
        <v>123</v>
      </c>
      <c r="G14" s="143" t="s">
        <v>223</v>
      </c>
      <c r="H14" s="144" t="s">
        <v>219</v>
      </c>
      <c r="I14" s="145">
        <f t="shared" si="0"/>
        <v>0.8</v>
      </c>
      <c r="J14" s="146"/>
      <c r="K14" s="145">
        <f>IF(NOT(ISERROR(MATCH(J14,'Tabla Impacto'!$B$221:$B$223,0))),'Tabla Impacto'!$F$223&amp;"Por favor no seleccionar los criterios de impacto(Afectación Económica o presupuestal y Pérdida Reputacional)",J14)</f>
        <v>0</v>
      </c>
      <c r="L14" s="144" t="s">
        <v>220</v>
      </c>
      <c r="M14" s="145">
        <f t="shared" si="1"/>
        <v>0.8</v>
      </c>
      <c r="N14" s="147" t="str">
        <f t="shared" si="2"/>
        <v>Alto</v>
      </c>
      <c r="O14" s="6">
        <v>1</v>
      </c>
      <c r="P14" s="137" t="s">
        <v>221</v>
      </c>
      <c r="Q14" s="125" t="str">
        <f t="shared" si="10"/>
        <v>Impacto</v>
      </c>
      <c r="R14" s="126" t="s">
        <v>16</v>
      </c>
      <c r="S14" s="126" t="s">
        <v>9</v>
      </c>
      <c r="T14" s="127" t="str">
        <f t="shared" si="3"/>
        <v>25%</v>
      </c>
      <c r="U14" s="126" t="s">
        <v>19</v>
      </c>
      <c r="V14" s="126" t="s">
        <v>22</v>
      </c>
      <c r="W14" s="126" t="s">
        <v>119</v>
      </c>
      <c r="X14" s="128">
        <f t="shared" si="4"/>
        <v>0.8</v>
      </c>
      <c r="Y14" s="129" t="str">
        <f t="shared" si="5"/>
        <v>Alta</v>
      </c>
      <c r="Z14" s="130">
        <f t="shared" si="6"/>
        <v>0.8</v>
      </c>
      <c r="AA14" s="129" t="str">
        <f t="shared" si="7"/>
        <v>Moderado</v>
      </c>
      <c r="AB14" s="130">
        <f t="shared" si="8"/>
        <v>0.60000000000000009</v>
      </c>
      <c r="AC14" s="131" t="str">
        <f t="shared" si="9"/>
        <v>Alto</v>
      </c>
      <c r="AD14" s="132" t="s">
        <v>136</v>
      </c>
      <c r="AE14" s="137" t="s">
        <v>225</v>
      </c>
      <c r="AF14" s="138" t="s">
        <v>222</v>
      </c>
      <c r="AG14" s="138" t="s">
        <v>244</v>
      </c>
      <c r="AH14" s="401" t="s">
        <v>251</v>
      </c>
      <c r="AI14" s="402" t="s">
        <v>249</v>
      </c>
      <c r="AJ14" s="403" t="s">
        <v>40</v>
      </c>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63.5" customHeight="1" x14ac:dyDescent="0.3">
      <c r="A15" s="141">
        <v>6</v>
      </c>
      <c r="B15" s="142" t="s">
        <v>132</v>
      </c>
      <c r="C15" s="142"/>
      <c r="D15" s="142" t="s">
        <v>227</v>
      </c>
      <c r="E15" s="140" t="s">
        <v>240</v>
      </c>
      <c r="F15" s="142" t="s">
        <v>123</v>
      </c>
      <c r="G15" s="143" t="s">
        <v>217</v>
      </c>
      <c r="H15" s="144" t="s">
        <v>228</v>
      </c>
      <c r="I15" s="145">
        <f>IF(H15="","",IF(H15="Muy Baja",0.2,IF(H15="Baja",0.4,IF(H15="Media",0.6,IF(H15="Alta",0.8,IF(H15="Muy Alta",1,))))))</f>
        <v>0.4</v>
      </c>
      <c r="J15" s="146"/>
      <c r="K15" s="145">
        <f>IF(NOT(ISERROR(MATCH(J15,'Tabla Impacto'!$B$221:$B$223,0))),'Tabla Impacto'!$F$223&amp;"Por favor no seleccionar los criterios de impacto(Afectación Económica o presupuestal y Pérdida Reputacional)",J15)</f>
        <v>0</v>
      </c>
      <c r="L15" s="144" t="s">
        <v>229</v>
      </c>
      <c r="M15" s="145">
        <f t="shared" si="1"/>
        <v>0.4</v>
      </c>
      <c r="N15" s="147" t="str">
        <f t="shared" si="2"/>
        <v>Moderado</v>
      </c>
      <c r="O15" s="6">
        <v>1</v>
      </c>
      <c r="P15" s="137" t="s">
        <v>221</v>
      </c>
      <c r="Q15" s="125" t="str">
        <f t="shared" si="10"/>
        <v>Probabilidad</v>
      </c>
      <c r="R15" s="126" t="s">
        <v>15</v>
      </c>
      <c r="S15" s="126" t="s">
        <v>9</v>
      </c>
      <c r="T15" s="127" t="str">
        <f t="shared" si="3"/>
        <v>30%</v>
      </c>
      <c r="U15" s="126" t="s">
        <v>19</v>
      </c>
      <c r="V15" s="126" t="s">
        <v>22</v>
      </c>
      <c r="W15" s="126" t="s">
        <v>119</v>
      </c>
      <c r="X15" s="128">
        <f t="shared" si="4"/>
        <v>0.28000000000000003</v>
      </c>
      <c r="Y15" s="129" t="str">
        <f t="shared" si="5"/>
        <v>Baja</v>
      </c>
      <c r="Z15" s="130">
        <f t="shared" si="6"/>
        <v>0.28000000000000003</v>
      </c>
      <c r="AA15" s="129" t="str">
        <f t="shared" si="7"/>
        <v>Menor</v>
      </c>
      <c r="AB15" s="130">
        <f t="shared" si="8"/>
        <v>0.4</v>
      </c>
      <c r="AC15" s="131" t="str">
        <f t="shared" si="9"/>
        <v>Moderado</v>
      </c>
      <c r="AD15" s="132" t="s">
        <v>136</v>
      </c>
      <c r="AE15" s="137" t="s">
        <v>230</v>
      </c>
      <c r="AF15" s="138" t="s">
        <v>222</v>
      </c>
      <c r="AG15" s="138" t="s">
        <v>244</v>
      </c>
      <c r="AH15" s="404" t="s">
        <v>252</v>
      </c>
      <c r="AI15" s="402" t="s">
        <v>217</v>
      </c>
      <c r="AJ15" s="403" t="s">
        <v>40</v>
      </c>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201" customHeight="1" x14ac:dyDescent="0.3">
      <c r="A16" s="141">
        <v>7</v>
      </c>
      <c r="B16" s="142" t="s">
        <v>132</v>
      </c>
      <c r="C16" s="142"/>
      <c r="D16" s="142" t="s">
        <v>241</v>
      </c>
      <c r="E16" s="140" t="s">
        <v>242</v>
      </c>
      <c r="F16" s="142" t="s">
        <v>123</v>
      </c>
      <c r="G16" s="143" t="s">
        <v>217</v>
      </c>
      <c r="H16" s="144" t="s">
        <v>218</v>
      </c>
      <c r="I16" s="145">
        <f t="shared" si="0"/>
        <v>0.6</v>
      </c>
      <c r="J16" s="146"/>
      <c r="K16" s="145">
        <f>IF(NOT(ISERROR(MATCH(J16,'Tabla Impacto'!$B$221:$B$223,0))),'Tabla Impacto'!$F$223&amp;"Por favor no seleccionar los criterios de impacto(Afectación Económica o presupuestal y Pérdida Reputacional)",J16)</f>
        <v>0</v>
      </c>
      <c r="L16" s="144" t="s">
        <v>224</v>
      </c>
      <c r="M16" s="145">
        <f t="shared" si="1"/>
        <v>0.6</v>
      </c>
      <c r="N16" s="147" t="str">
        <f t="shared" si="2"/>
        <v>Moderado</v>
      </c>
      <c r="O16" s="6">
        <v>1</v>
      </c>
      <c r="P16" s="137" t="s">
        <v>221</v>
      </c>
      <c r="Q16" s="125" t="str">
        <f t="shared" si="10"/>
        <v>Impacto</v>
      </c>
      <c r="R16" s="126" t="s">
        <v>16</v>
      </c>
      <c r="S16" s="126" t="s">
        <v>9</v>
      </c>
      <c r="T16" s="127" t="str">
        <f t="shared" si="3"/>
        <v>25%</v>
      </c>
      <c r="U16" s="126" t="s">
        <v>20</v>
      </c>
      <c r="V16" s="126" t="s">
        <v>22</v>
      </c>
      <c r="W16" s="126" t="s">
        <v>120</v>
      </c>
      <c r="X16" s="128">
        <f t="shared" si="4"/>
        <v>0.6</v>
      </c>
      <c r="Y16" s="129" t="str">
        <f t="shared" si="5"/>
        <v>Media</v>
      </c>
      <c r="Z16" s="130">
        <f t="shared" si="6"/>
        <v>0.6</v>
      </c>
      <c r="AA16" s="129" t="str">
        <f t="shared" si="7"/>
        <v>Moderado</v>
      </c>
      <c r="AB16" s="130">
        <f t="shared" si="8"/>
        <v>0.44999999999999996</v>
      </c>
      <c r="AC16" s="131" t="str">
        <f t="shared" si="9"/>
        <v>Moderado</v>
      </c>
      <c r="AD16" s="132" t="s">
        <v>136</v>
      </c>
      <c r="AE16" s="137" t="s">
        <v>225</v>
      </c>
      <c r="AF16" s="138" t="s">
        <v>222</v>
      </c>
      <c r="AG16" s="138" t="s">
        <v>245</v>
      </c>
      <c r="AH16" s="401" t="s">
        <v>254</v>
      </c>
      <c r="AI16" s="402" t="s">
        <v>253</v>
      </c>
      <c r="AJ16" s="403" t="s">
        <v>40</v>
      </c>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35.25" customHeight="1" x14ac:dyDescent="0.3">
      <c r="A17" s="157">
        <v>8</v>
      </c>
      <c r="B17" s="160"/>
      <c r="C17" s="160"/>
      <c r="D17" s="160"/>
      <c r="E17" s="163"/>
      <c r="F17" s="160"/>
      <c r="G17" s="166"/>
      <c r="H17" s="169" t="str">
        <f>IF(G17&lt;=0,"",IF(G17&lt;=2,"Muy Baja",IF(G17&lt;=24,"Baja",IF(G17&lt;=500,"Media",IF(G17&lt;=5000,"Alta","Muy Alta")))))</f>
        <v/>
      </c>
      <c r="I17" s="151" t="str">
        <f t="shared" si="0"/>
        <v/>
      </c>
      <c r="J17" s="172"/>
      <c r="K17" s="151">
        <f>IF(NOT(ISERROR(MATCH(J17,'Tabla Impacto'!$B$221:$B$223,0))),'Tabla Impacto'!$F$223&amp;"Por favor no seleccionar los criterios de impacto(Afectación Económica o presupuestal y Pérdida Reputacional)",J17)</f>
        <v>0</v>
      </c>
      <c r="L17" s="175" t="str">
        <f>IF(OR(K17='Tabla Impacto'!$C$11,K17='Tabla Impacto'!$D$11),"Leve",IF(OR(K17='Tabla Impacto'!$C$12,K17='Tabla Impacto'!$D$12),"Menor",IF(OR(K17='Tabla Impacto'!$C$13,K17='Tabla Impacto'!$D$13),"Moderado",IF(OR(K17='Tabla Impacto'!$C$14,K17='Tabla Impacto'!$D$14),"Mayor",IF(OR(K17='Tabla Impacto'!$C$15,K17='Tabla Impacto'!$D$15),"Catastrófico","")))))</f>
        <v/>
      </c>
      <c r="M17" s="151" t="str">
        <f t="shared" si="1"/>
        <v/>
      </c>
      <c r="N17" s="154" t="str">
        <f t="shared" si="2"/>
        <v/>
      </c>
      <c r="O17" s="123">
        <v>1</v>
      </c>
      <c r="P17" s="124"/>
      <c r="Q17" s="125" t="str">
        <f t="shared" si="10"/>
        <v/>
      </c>
      <c r="R17" s="126"/>
      <c r="S17" s="126"/>
      <c r="T17" s="127" t="str">
        <f t="shared" si="3"/>
        <v/>
      </c>
      <c r="U17" s="126"/>
      <c r="V17" s="126"/>
      <c r="W17" s="126"/>
      <c r="X17" s="128" t="str">
        <f t="shared" si="4"/>
        <v/>
      </c>
      <c r="Y17" s="129" t="str">
        <f t="shared" si="5"/>
        <v/>
      </c>
      <c r="Z17" s="130" t="str">
        <f t="shared" si="6"/>
        <v/>
      </c>
      <c r="AA17" s="129" t="str">
        <f t="shared" si="7"/>
        <v/>
      </c>
      <c r="AB17" s="130" t="str">
        <f t="shared" si="8"/>
        <v/>
      </c>
      <c r="AC17" s="131" t="str">
        <f t="shared" si="9"/>
        <v/>
      </c>
      <c r="AD17" s="132"/>
      <c r="AE17" s="133"/>
      <c r="AF17" s="134"/>
      <c r="AG17" s="135"/>
      <c r="AH17" s="135"/>
      <c r="AI17" s="133"/>
      <c r="AJ17" s="134"/>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35.25" customHeight="1" x14ac:dyDescent="0.3">
      <c r="A18" s="158"/>
      <c r="B18" s="161"/>
      <c r="C18" s="161"/>
      <c r="D18" s="161"/>
      <c r="E18" s="164"/>
      <c r="F18" s="161"/>
      <c r="G18" s="167"/>
      <c r="H18" s="170"/>
      <c r="I18" s="152"/>
      <c r="J18" s="173"/>
      <c r="K18" s="152">
        <f>IF(NOT(ISERROR(MATCH(J18,_xlfn.ANCHORARRAY(E29),0))),I31&amp;"Por favor no seleccionar los criterios de impacto",J18)</f>
        <v>0</v>
      </c>
      <c r="L18" s="176"/>
      <c r="M18" s="152"/>
      <c r="N18" s="155"/>
      <c r="O18" s="123">
        <v>2</v>
      </c>
      <c r="P18" s="124"/>
      <c r="Q18" s="125" t="str">
        <f t="shared" si="10"/>
        <v/>
      </c>
      <c r="R18" s="126"/>
      <c r="S18" s="126"/>
      <c r="T18" s="127" t="str">
        <f t="shared" ref="T18:T22" si="11">IF(AND(R18="Preventivo",S18="Automático"),"50%",IF(AND(R18="Preventivo",S18="Manual"),"40%",IF(AND(R18="Detectivo",S18="Automático"),"40%",IF(AND(R18="Detectivo",S18="Manual"),"30%",IF(AND(R18="Correctivo",S18="Automático"),"35%",IF(AND(R18="Correctivo",S18="Manual"),"25%",""))))))</f>
        <v/>
      </c>
      <c r="U18" s="126"/>
      <c r="V18" s="126"/>
      <c r="W18" s="126"/>
      <c r="X18" s="128" t="str">
        <f>IFERROR(IF(AND(Q17="Probabilidad",Q18="Probabilidad"),(Z17-(+Z17*T18)),IF(Q18="Probabilidad",(I17-(+I17*T18)),IF(Q18="Impacto",Z17,""))),"")</f>
        <v/>
      </c>
      <c r="Y18" s="129" t="str">
        <f t="shared" ref="Y18:Y34" si="12">IFERROR(IF(X18="","",IF(X18&lt;=0.2,"Muy Baja",IF(X18&lt;=0.4,"Baja",IF(X18&lt;=0.6,"Media",IF(X18&lt;=0.8,"Alta","Muy Alta"))))),"")</f>
        <v/>
      </c>
      <c r="Z18" s="130" t="str">
        <f t="shared" ref="Z18:Z22" si="13">+X18</f>
        <v/>
      </c>
      <c r="AA18" s="129" t="str">
        <f t="shared" ref="AA18:AA34" si="14">IFERROR(IF(AB18="","",IF(AB18&lt;=0.2,"Leve",IF(AB18&lt;=0.4,"Menor",IF(AB18&lt;=0.6,"Moderado",IF(AB18&lt;=0.8,"Mayor","Catastrófico"))))),"")</f>
        <v/>
      </c>
      <c r="AB18" s="130" t="str">
        <f>IFERROR(IF(AND(Q17="Impacto",Q18="Impacto"),(AB17-(+AB17*T18)),IF(Q18="Impacto",(M17-(+M17*T18)),IF(Q18="Probabilidad",AB17,""))),"")</f>
        <v/>
      </c>
      <c r="AC18" s="131" t="str">
        <f t="shared" ref="AC18:AC19" si="15">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
      </c>
      <c r="AD18" s="132"/>
      <c r="AE18" s="133"/>
      <c r="AF18" s="134"/>
      <c r="AG18" s="135"/>
      <c r="AH18" s="135"/>
      <c r="AI18" s="133"/>
      <c r="AJ18" s="134"/>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35.25" customHeight="1" x14ac:dyDescent="0.3">
      <c r="A19" s="158"/>
      <c r="B19" s="161"/>
      <c r="C19" s="161"/>
      <c r="D19" s="161"/>
      <c r="E19" s="164"/>
      <c r="F19" s="161"/>
      <c r="G19" s="167"/>
      <c r="H19" s="170"/>
      <c r="I19" s="152"/>
      <c r="J19" s="173"/>
      <c r="K19" s="152">
        <f>IF(NOT(ISERROR(MATCH(J19,_xlfn.ANCHORARRAY(E30),0))),I32&amp;"Por favor no seleccionar los criterios de impacto",J19)</f>
        <v>0</v>
      </c>
      <c r="L19" s="176"/>
      <c r="M19" s="152"/>
      <c r="N19" s="155"/>
      <c r="O19" s="123">
        <v>3</v>
      </c>
      <c r="P19" s="136"/>
      <c r="Q19" s="125" t="str">
        <f t="shared" si="10"/>
        <v/>
      </c>
      <c r="R19" s="126"/>
      <c r="S19" s="126"/>
      <c r="T19" s="127" t="str">
        <f t="shared" si="11"/>
        <v/>
      </c>
      <c r="U19" s="126"/>
      <c r="V19" s="126"/>
      <c r="W19" s="126"/>
      <c r="X19" s="128" t="str">
        <f>IFERROR(IF(AND(Q18="Probabilidad",Q19="Probabilidad"),(Z18-(+Z18*T19)),IF(AND(Q18="Impacto",Q19="Probabilidad"),(Z17-(+Z17*T19)),IF(Q19="Impacto",Z18,""))),"")</f>
        <v/>
      </c>
      <c r="Y19" s="129" t="str">
        <f t="shared" si="12"/>
        <v/>
      </c>
      <c r="Z19" s="130" t="str">
        <f t="shared" si="13"/>
        <v/>
      </c>
      <c r="AA19" s="129" t="str">
        <f t="shared" si="14"/>
        <v/>
      </c>
      <c r="AB19" s="130" t="str">
        <f>IFERROR(IF(AND(Q18="Impacto",Q19="Impacto"),(AB18-(+AB18*T19)),IF(AND(Q18="Probabilidad",Q19="Impacto"),(AB17-(+AB17*T19)),IF(Q19="Probabilidad",AB18,""))),"")</f>
        <v/>
      </c>
      <c r="AC19" s="131" t="str">
        <f t="shared" si="15"/>
        <v/>
      </c>
      <c r="AD19" s="132"/>
      <c r="AE19" s="133"/>
      <c r="AF19" s="134"/>
      <c r="AG19" s="135"/>
      <c r="AH19" s="135"/>
      <c r="AI19" s="133"/>
      <c r="AJ19" s="134"/>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35.25" customHeight="1" x14ac:dyDescent="0.3">
      <c r="A20" s="158"/>
      <c r="B20" s="161"/>
      <c r="C20" s="161"/>
      <c r="D20" s="161"/>
      <c r="E20" s="164"/>
      <c r="F20" s="161"/>
      <c r="G20" s="167"/>
      <c r="H20" s="170"/>
      <c r="I20" s="152"/>
      <c r="J20" s="173"/>
      <c r="K20" s="152">
        <f>IF(NOT(ISERROR(MATCH(J20,_xlfn.ANCHORARRAY(E31),0))),I33&amp;"Por favor no seleccionar los criterios de impacto",J20)</f>
        <v>0</v>
      </c>
      <c r="L20" s="176"/>
      <c r="M20" s="152"/>
      <c r="N20" s="155"/>
      <c r="O20" s="123">
        <v>4</v>
      </c>
      <c r="P20" s="124"/>
      <c r="Q20" s="125" t="str">
        <f t="shared" ref="Q20:Q22" si="16">IF(OR(R20="Preventivo",R20="Detectivo"),"Probabilidad",IF(R20="Correctivo","Impacto",""))</f>
        <v/>
      </c>
      <c r="R20" s="126"/>
      <c r="S20" s="126"/>
      <c r="T20" s="127" t="str">
        <f t="shared" si="11"/>
        <v/>
      </c>
      <c r="U20" s="126"/>
      <c r="V20" s="126"/>
      <c r="W20" s="126"/>
      <c r="X20" s="128" t="str">
        <f t="shared" ref="X20:X22" si="17">IFERROR(IF(AND(Q19="Probabilidad",Q20="Probabilidad"),(Z19-(+Z19*T20)),IF(AND(Q19="Impacto",Q20="Probabilidad"),(Z18-(+Z18*T20)),IF(Q20="Impacto",Z19,""))),"")</f>
        <v/>
      </c>
      <c r="Y20" s="129" t="str">
        <f t="shared" si="12"/>
        <v/>
      </c>
      <c r="Z20" s="130" t="str">
        <f t="shared" si="13"/>
        <v/>
      </c>
      <c r="AA20" s="129" t="str">
        <f t="shared" si="14"/>
        <v/>
      </c>
      <c r="AB20" s="130" t="str">
        <f t="shared" ref="AB20:AB22" si="18">IFERROR(IF(AND(Q19="Impacto",Q20="Impacto"),(AB19-(+AB19*T20)),IF(AND(Q19="Probabilidad",Q20="Impacto"),(AB18-(+AB18*T20)),IF(Q20="Probabilidad",AB19,""))),"")</f>
        <v/>
      </c>
      <c r="AC20" s="131" t="str">
        <f>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32"/>
      <c r="AE20" s="133"/>
      <c r="AF20" s="134"/>
      <c r="AG20" s="135"/>
      <c r="AH20" s="135"/>
      <c r="AI20" s="133"/>
      <c r="AJ20" s="134"/>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35.25" customHeight="1" x14ac:dyDescent="0.3">
      <c r="A21" s="158"/>
      <c r="B21" s="161"/>
      <c r="C21" s="161"/>
      <c r="D21" s="161"/>
      <c r="E21" s="164"/>
      <c r="F21" s="161"/>
      <c r="G21" s="167"/>
      <c r="H21" s="170"/>
      <c r="I21" s="152"/>
      <c r="J21" s="173"/>
      <c r="K21" s="152">
        <f>IF(NOT(ISERROR(MATCH(J21,_xlfn.ANCHORARRAY(E32),0))),I34&amp;"Por favor no seleccionar los criterios de impacto",J21)</f>
        <v>0</v>
      </c>
      <c r="L21" s="176"/>
      <c r="M21" s="152"/>
      <c r="N21" s="155"/>
      <c r="O21" s="123">
        <v>5</v>
      </c>
      <c r="P21" s="124"/>
      <c r="Q21" s="125" t="str">
        <f t="shared" si="16"/>
        <v/>
      </c>
      <c r="R21" s="126"/>
      <c r="S21" s="126"/>
      <c r="T21" s="127" t="str">
        <f t="shared" si="11"/>
        <v/>
      </c>
      <c r="U21" s="126"/>
      <c r="V21" s="126"/>
      <c r="W21" s="126"/>
      <c r="X21" s="128" t="str">
        <f t="shared" si="17"/>
        <v/>
      </c>
      <c r="Y21" s="129" t="str">
        <f t="shared" si="12"/>
        <v/>
      </c>
      <c r="Z21" s="130" t="str">
        <f t="shared" si="13"/>
        <v/>
      </c>
      <c r="AA21" s="129" t="str">
        <f t="shared" si="14"/>
        <v/>
      </c>
      <c r="AB21" s="130" t="str">
        <f t="shared" si="18"/>
        <v/>
      </c>
      <c r="AC21" s="131" t="str">
        <f t="shared" ref="AC21:AC22" si="19">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132"/>
      <c r="AE21" s="133"/>
      <c r="AF21" s="134"/>
      <c r="AG21" s="135"/>
      <c r="AH21" s="135"/>
      <c r="AI21" s="133"/>
      <c r="AJ21" s="134"/>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35.25" customHeight="1" x14ac:dyDescent="0.3">
      <c r="A22" s="159"/>
      <c r="B22" s="162"/>
      <c r="C22" s="162"/>
      <c r="D22" s="162"/>
      <c r="E22" s="165"/>
      <c r="F22" s="162"/>
      <c r="G22" s="168"/>
      <c r="H22" s="171"/>
      <c r="I22" s="153"/>
      <c r="J22" s="174"/>
      <c r="K22" s="153">
        <f>IF(NOT(ISERROR(MATCH(J22,_xlfn.ANCHORARRAY(E33),0))),I35&amp;"Por favor no seleccionar los criterios de impacto",J22)</f>
        <v>0</v>
      </c>
      <c r="L22" s="177"/>
      <c r="M22" s="153"/>
      <c r="N22" s="156"/>
      <c r="O22" s="123">
        <v>6</v>
      </c>
      <c r="P22" s="124"/>
      <c r="Q22" s="125" t="str">
        <f t="shared" si="16"/>
        <v/>
      </c>
      <c r="R22" s="126"/>
      <c r="S22" s="126"/>
      <c r="T22" s="127" t="str">
        <f t="shared" si="11"/>
        <v/>
      </c>
      <c r="U22" s="126"/>
      <c r="V22" s="126"/>
      <c r="W22" s="126"/>
      <c r="X22" s="128" t="str">
        <f t="shared" si="17"/>
        <v/>
      </c>
      <c r="Y22" s="129" t="str">
        <f t="shared" si="12"/>
        <v/>
      </c>
      <c r="Z22" s="130" t="str">
        <f t="shared" si="13"/>
        <v/>
      </c>
      <c r="AA22" s="129" t="str">
        <f t="shared" si="14"/>
        <v/>
      </c>
      <c r="AB22" s="130" t="str">
        <f t="shared" si="18"/>
        <v/>
      </c>
      <c r="AC22" s="131" t="str">
        <f t="shared" si="19"/>
        <v/>
      </c>
      <c r="AD22" s="132"/>
      <c r="AE22" s="133"/>
      <c r="AF22" s="134"/>
      <c r="AG22" s="135"/>
      <c r="AH22" s="135"/>
      <c r="AI22" s="133"/>
      <c r="AJ22" s="134"/>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35.25" customHeight="1" x14ac:dyDescent="0.3">
      <c r="A23" s="157">
        <v>9</v>
      </c>
      <c r="B23" s="160"/>
      <c r="C23" s="160"/>
      <c r="D23" s="160"/>
      <c r="E23" s="163"/>
      <c r="F23" s="160"/>
      <c r="G23" s="166"/>
      <c r="H23" s="169" t="str">
        <f>IF(G23&lt;=0,"",IF(G23&lt;=2,"Muy Baja",IF(G23&lt;=24,"Baja",IF(G23&lt;=500,"Media",IF(G23&lt;=5000,"Alta","Muy Alta")))))</f>
        <v/>
      </c>
      <c r="I23" s="151" t="str">
        <f>IF(H23="","",IF(H23="Muy Baja",0.2,IF(H23="Baja",0.4,IF(H23="Media",0.6,IF(H23="Alta",0.8,IF(H23="Muy Alta",1,))))))</f>
        <v/>
      </c>
      <c r="J23" s="172"/>
      <c r="K23" s="151">
        <f>IF(NOT(ISERROR(MATCH(J23,'Tabla Impacto'!$B$221:$B$223,0))),'Tabla Impacto'!$F$223&amp;"Por favor no seleccionar los criterios de impacto(Afectación Económica o presupuestal y Pérdida Reputacional)",J23)</f>
        <v>0</v>
      </c>
      <c r="L23" s="175" t="str">
        <f>IF(OR(K23='Tabla Impacto'!$C$11,K23='Tabla Impacto'!$D$11),"Leve",IF(OR(K23='Tabla Impacto'!$C$12,K23='Tabla Impacto'!$D$12),"Menor",IF(OR(K23='Tabla Impacto'!$C$13,K23='Tabla Impacto'!$D$13),"Moderado",IF(OR(K23='Tabla Impacto'!$C$14,K23='Tabla Impacto'!$D$14),"Mayor",IF(OR(K23='Tabla Impacto'!$C$15,K23='Tabla Impacto'!$D$15),"Catastrófico","")))))</f>
        <v/>
      </c>
      <c r="M23" s="151" t="str">
        <f>IF(L23="","",IF(L23="Leve",0.2,IF(L23="Menor",0.4,IF(L23="Moderado",0.6,IF(L23="Mayor",0.8,IF(L23="Catastrófico",1,))))))</f>
        <v/>
      </c>
      <c r="N23" s="154" t="str">
        <f>IF(OR(AND(H23="Muy Baja",L23="Leve"),AND(H23="Muy Baja",L23="Menor"),AND(H23="Baja",L23="Leve")),"Bajo",IF(OR(AND(H23="Muy baja",L23="Moderado"),AND(H23="Baja",L23="Menor"),AND(H23="Baja",L23="Moderado"),AND(H23="Media",L23="Leve"),AND(H23="Media",L23="Menor"),AND(H23="Media",L23="Moderado"),AND(H23="Alta",L23="Leve"),AND(H23="Alta",L23="Menor")),"Moderado",IF(OR(AND(H23="Muy Baja",L23="Mayor"),AND(H23="Baja",L23="Mayor"),AND(H23="Media",L23="Mayor"),AND(H23="Alta",L23="Moderado"),AND(H23="Alta",L23="Mayor"),AND(H23="Muy Alta",L23="Leve"),AND(H23="Muy Alta",L23="Menor"),AND(H23="Muy Alta",L23="Moderado"),AND(H23="Muy Alta",L23="Mayor")),"Alto",IF(OR(AND(H23="Muy Baja",L23="Catastrófico"),AND(H23="Baja",L23="Catastrófico"),AND(H23="Media",L23="Catastrófico"),AND(H23="Alta",L23="Catastrófico"),AND(H23="Muy Alta",L23="Catastrófico")),"Extremo",""))))</f>
        <v/>
      </c>
      <c r="O23" s="123">
        <v>1</v>
      </c>
      <c r="P23" s="124"/>
      <c r="Q23" s="125" t="str">
        <f>IF(OR(R23="Preventivo",R23="Detectivo"),"Probabilidad",IF(R23="Correctivo","Impacto",""))</f>
        <v/>
      </c>
      <c r="R23" s="126"/>
      <c r="S23" s="126"/>
      <c r="T23" s="127" t="str">
        <f>IF(AND(R23="Preventivo",S23="Automático"),"50%",IF(AND(R23="Preventivo",S23="Manual"),"40%",IF(AND(R23="Detectivo",S23="Automático"),"40%",IF(AND(R23="Detectivo",S23="Manual"),"30%",IF(AND(R23="Correctivo",S23="Automático"),"35%",IF(AND(R23="Correctivo",S23="Manual"),"25%",""))))))</f>
        <v/>
      </c>
      <c r="U23" s="126"/>
      <c r="V23" s="126"/>
      <c r="W23" s="126"/>
      <c r="X23" s="128" t="str">
        <f>IFERROR(IF(Q23="Probabilidad",(I23-(+I23*T23)),IF(Q23="Impacto",I23,"")),"")</f>
        <v/>
      </c>
      <c r="Y23" s="129" t="str">
        <f>IFERROR(IF(X23="","",IF(X23&lt;=0.2,"Muy Baja",IF(X23&lt;=0.4,"Baja",IF(X23&lt;=0.6,"Media",IF(X23&lt;=0.8,"Alta","Muy Alta"))))),"")</f>
        <v/>
      </c>
      <c r="Z23" s="130" t="str">
        <f>+X23</f>
        <v/>
      </c>
      <c r="AA23" s="129" t="str">
        <f>IFERROR(IF(AB23="","",IF(AB23&lt;=0.2,"Leve",IF(AB23&lt;=0.4,"Menor",IF(AB23&lt;=0.6,"Moderado",IF(AB23&lt;=0.8,"Mayor","Catastrófico"))))),"")</f>
        <v/>
      </c>
      <c r="AB23" s="130" t="str">
        <f>IFERROR(IF(Q23="Impacto",(M23-(+M23*T23)),IF(Q23="Probabilidad",M23,"")),"")</f>
        <v/>
      </c>
      <c r="AC23" s="131" t="str">
        <f>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32"/>
      <c r="AE23" s="133"/>
      <c r="AF23" s="134"/>
      <c r="AG23" s="135"/>
      <c r="AH23" s="135"/>
      <c r="AI23" s="133"/>
      <c r="AJ23" s="134"/>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35.25" customHeight="1" x14ac:dyDescent="0.3">
      <c r="A24" s="158"/>
      <c r="B24" s="161"/>
      <c r="C24" s="161"/>
      <c r="D24" s="161"/>
      <c r="E24" s="164"/>
      <c r="F24" s="161"/>
      <c r="G24" s="167"/>
      <c r="H24" s="170"/>
      <c r="I24" s="152"/>
      <c r="J24" s="173"/>
      <c r="K24" s="152">
        <f>IF(NOT(ISERROR(MATCH(J24,_xlfn.ANCHORARRAY(E35),0))),I37&amp;"Por favor no seleccionar los criterios de impacto",J24)</f>
        <v>0</v>
      </c>
      <c r="L24" s="176"/>
      <c r="M24" s="152"/>
      <c r="N24" s="155"/>
      <c r="O24" s="123">
        <v>2</v>
      </c>
      <c r="P24" s="124"/>
      <c r="Q24" s="125" t="str">
        <f>IF(OR(R24="Preventivo",R24="Detectivo"),"Probabilidad",IF(R24="Correctivo","Impacto",""))</f>
        <v/>
      </c>
      <c r="R24" s="126"/>
      <c r="S24" s="126"/>
      <c r="T24" s="127" t="str">
        <f t="shared" ref="T24:T28" si="20">IF(AND(R24="Preventivo",S24="Automático"),"50%",IF(AND(R24="Preventivo",S24="Manual"),"40%",IF(AND(R24="Detectivo",S24="Automático"),"40%",IF(AND(R24="Detectivo",S24="Manual"),"30%",IF(AND(R24="Correctivo",S24="Automático"),"35%",IF(AND(R24="Correctivo",S24="Manual"),"25%",""))))))</f>
        <v/>
      </c>
      <c r="U24" s="126"/>
      <c r="V24" s="126"/>
      <c r="W24" s="126"/>
      <c r="X24" s="128" t="str">
        <f>IFERROR(IF(AND(Q23="Probabilidad",Q24="Probabilidad"),(Z23-(+Z23*T24)),IF(Q24="Probabilidad",(I23-(+I23*T24)),IF(Q24="Impacto",Z23,""))),"")</f>
        <v/>
      </c>
      <c r="Y24" s="129" t="str">
        <f t="shared" si="12"/>
        <v/>
      </c>
      <c r="Z24" s="130" t="str">
        <f t="shared" ref="Z24:Z28" si="21">+X24</f>
        <v/>
      </c>
      <c r="AA24" s="129" t="str">
        <f t="shared" si="14"/>
        <v/>
      </c>
      <c r="AB24" s="130" t="str">
        <f>IFERROR(IF(AND(Q23="Impacto",Q24="Impacto"),(AB23-(+AB23*T24)),IF(Q24="Impacto",(M23-(+M23*T24)),IF(Q24="Probabilidad",AB23,""))),"")</f>
        <v/>
      </c>
      <c r="AC24" s="131" t="str">
        <f t="shared" ref="AC24:AC25" si="22">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
      </c>
      <c r="AD24" s="132"/>
      <c r="AE24" s="133"/>
      <c r="AF24" s="134"/>
      <c r="AG24" s="135"/>
      <c r="AH24" s="135"/>
      <c r="AI24" s="133"/>
      <c r="AJ24" s="134"/>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35.25" customHeight="1" x14ac:dyDescent="0.3">
      <c r="A25" s="158"/>
      <c r="B25" s="161"/>
      <c r="C25" s="161"/>
      <c r="D25" s="161"/>
      <c r="E25" s="164"/>
      <c r="F25" s="161"/>
      <c r="G25" s="167"/>
      <c r="H25" s="170"/>
      <c r="I25" s="152"/>
      <c r="J25" s="173"/>
      <c r="K25" s="152">
        <f>IF(NOT(ISERROR(MATCH(J25,_xlfn.ANCHORARRAY(E36),0))),I38&amp;"Por favor no seleccionar los criterios de impacto",J25)</f>
        <v>0</v>
      </c>
      <c r="L25" s="176"/>
      <c r="M25" s="152"/>
      <c r="N25" s="155"/>
      <c r="O25" s="123">
        <v>3</v>
      </c>
      <c r="P25" s="136"/>
      <c r="Q25" s="125" t="str">
        <f>IF(OR(R25="Preventivo",R25="Detectivo"),"Probabilidad",IF(R25="Correctivo","Impacto",""))</f>
        <v/>
      </c>
      <c r="R25" s="126"/>
      <c r="S25" s="126"/>
      <c r="T25" s="127" t="str">
        <f t="shared" si="20"/>
        <v/>
      </c>
      <c r="U25" s="126"/>
      <c r="V25" s="126"/>
      <c r="W25" s="126"/>
      <c r="X25" s="128" t="str">
        <f>IFERROR(IF(AND(Q24="Probabilidad",Q25="Probabilidad"),(Z24-(+Z24*T25)),IF(AND(Q24="Impacto",Q25="Probabilidad"),(Z23-(+Z23*T25)),IF(Q25="Impacto",Z24,""))),"")</f>
        <v/>
      </c>
      <c r="Y25" s="129" t="str">
        <f t="shared" si="12"/>
        <v/>
      </c>
      <c r="Z25" s="130" t="str">
        <f t="shared" si="21"/>
        <v/>
      </c>
      <c r="AA25" s="129" t="str">
        <f t="shared" si="14"/>
        <v/>
      </c>
      <c r="AB25" s="130" t="str">
        <f>IFERROR(IF(AND(Q24="Impacto",Q25="Impacto"),(AB24-(+AB24*T25)),IF(AND(Q24="Probabilidad",Q25="Impacto"),(AB23-(+AB23*T25)),IF(Q25="Probabilidad",AB24,""))),"")</f>
        <v/>
      </c>
      <c r="AC25" s="131" t="str">
        <f t="shared" si="22"/>
        <v/>
      </c>
      <c r="AD25" s="132"/>
      <c r="AE25" s="133"/>
      <c r="AF25" s="134"/>
      <c r="AG25" s="135"/>
      <c r="AH25" s="135"/>
      <c r="AI25" s="133"/>
      <c r="AJ25" s="134"/>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35.25" customHeight="1" x14ac:dyDescent="0.3">
      <c r="A26" s="158"/>
      <c r="B26" s="161"/>
      <c r="C26" s="161"/>
      <c r="D26" s="161"/>
      <c r="E26" s="164"/>
      <c r="F26" s="161"/>
      <c r="G26" s="167"/>
      <c r="H26" s="170"/>
      <c r="I26" s="152"/>
      <c r="J26" s="173"/>
      <c r="K26" s="152">
        <f>IF(NOT(ISERROR(MATCH(J26,_xlfn.ANCHORARRAY(E37),0))),I39&amp;"Por favor no seleccionar los criterios de impacto",J26)</f>
        <v>0</v>
      </c>
      <c r="L26" s="176"/>
      <c r="M26" s="152"/>
      <c r="N26" s="155"/>
      <c r="O26" s="123">
        <v>4</v>
      </c>
      <c r="P26" s="124"/>
      <c r="Q26" s="125" t="str">
        <f t="shared" ref="Q26:Q28" si="23">IF(OR(R26="Preventivo",R26="Detectivo"),"Probabilidad",IF(R26="Correctivo","Impacto",""))</f>
        <v/>
      </c>
      <c r="R26" s="126"/>
      <c r="S26" s="126"/>
      <c r="T26" s="127" t="str">
        <f t="shared" si="20"/>
        <v/>
      </c>
      <c r="U26" s="126"/>
      <c r="V26" s="126"/>
      <c r="W26" s="126"/>
      <c r="X26" s="128" t="str">
        <f t="shared" ref="X26:X28" si="24">IFERROR(IF(AND(Q25="Probabilidad",Q26="Probabilidad"),(Z25-(+Z25*T26)),IF(AND(Q25="Impacto",Q26="Probabilidad"),(Z24-(+Z24*T26)),IF(Q26="Impacto",Z25,""))),"")</f>
        <v/>
      </c>
      <c r="Y26" s="129" t="str">
        <f t="shared" si="12"/>
        <v/>
      </c>
      <c r="Z26" s="130" t="str">
        <f t="shared" si="21"/>
        <v/>
      </c>
      <c r="AA26" s="129" t="str">
        <f t="shared" si="14"/>
        <v/>
      </c>
      <c r="AB26" s="130" t="str">
        <f t="shared" ref="AB26:AB28" si="25">IFERROR(IF(AND(Q25="Impacto",Q26="Impacto"),(AB25-(+AB25*T26)),IF(AND(Q25="Probabilidad",Q26="Impacto"),(AB24-(+AB24*T26)),IF(Q26="Probabilidad",AB25,""))),"")</f>
        <v/>
      </c>
      <c r="AC26" s="131" t="str">
        <f>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32"/>
      <c r="AE26" s="133"/>
      <c r="AF26" s="134"/>
      <c r="AG26" s="135"/>
      <c r="AH26" s="135"/>
      <c r="AI26" s="133"/>
      <c r="AJ26" s="134"/>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35.25" customHeight="1" x14ac:dyDescent="0.3">
      <c r="A27" s="158"/>
      <c r="B27" s="161"/>
      <c r="C27" s="161"/>
      <c r="D27" s="161"/>
      <c r="E27" s="164"/>
      <c r="F27" s="161"/>
      <c r="G27" s="167"/>
      <c r="H27" s="170"/>
      <c r="I27" s="152"/>
      <c r="J27" s="173"/>
      <c r="K27" s="152">
        <f>IF(NOT(ISERROR(MATCH(J27,_xlfn.ANCHORARRAY(E38),0))),I40&amp;"Por favor no seleccionar los criterios de impacto",J27)</f>
        <v>0</v>
      </c>
      <c r="L27" s="176"/>
      <c r="M27" s="152"/>
      <c r="N27" s="155"/>
      <c r="O27" s="123">
        <v>5</v>
      </c>
      <c r="P27" s="124"/>
      <c r="Q27" s="125" t="str">
        <f t="shared" si="23"/>
        <v/>
      </c>
      <c r="R27" s="126"/>
      <c r="S27" s="126"/>
      <c r="T27" s="127" t="str">
        <f t="shared" si="20"/>
        <v/>
      </c>
      <c r="U27" s="126"/>
      <c r="V27" s="126"/>
      <c r="W27" s="126"/>
      <c r="X27" s="128" t="str">
        <f t="shared" si="24"/>
        <v/>
      </c>
      <c r="Y27" s="129" t="str">
        <f t="shared" si="12"/>
        <v/>
      </c>
      <c r="Z27" s="130" t="str">
        <f t="shared" si="21"/>
        <v/>
      </c>
      <c r="AA27" s="129" t="str">
        <f t="shared" si="14"/>
        <v/>
      </c>
      <c r="AB27" s="130" t="str">
        <f t="shared" si="25"/>
        <v/>
      </c>
      <c r="AC27" s="131" t="str">
        <f t="shared" ref="AC27:AC28" si="26">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32"/>
      <c r="AE27" s="133"/>
      <c r="AF27" s="134"/>
      <c r="AG27" s="135"/>
      <c r="AH27" s="135"/>
      <c r="AI27" s="133"/>
      <c r="AJ27" s="134"/>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35.25" customHeight="1" x14ac:dyDescent="0.3">
      <c r="A28" s="159"/>
      <c r="B28" s="162"/>
      <c r="C28" s="162"/>
      <c r="D28" s="162"/>
      <c r="E28" s="165"/>
      <c r="F28" s="162"/>
      <c r="G28" s="168"/>
      <c r="H28" s="171"/>
      <c r="I28" s="153"/>
      <c r="J28" s="174"/>
      <c r="K28" s="153">
        <f>IF(NOT(ISERROR(MATCH(J28,_xlfn.ANCHORARRAY(E39),0))),I41&amp;"Por favor no seleccionar los criterios de impacto",J28)</f>
        <v>0</v>
      </c>
      <c r="L28" s="177"/>
      <c r="M28" s="153"/>
      <c r="N28" s="156"/>
      <c r="O28" s="123">
        <v>6</v>
      </c>
      <c r="P28" s="124"/>
      <c r="Q28" s="125" t="str">
        <f t="shared" si="23"/>
        <v/>
      </c>
      <c r="R28" s="126"/>
      <c r="S28" s="126"/>
      <c r="T28" s="127" t="str">
        <f t="shared" si="20"/>
        <v/>
      </c>
      <c r="U28" s="126"/>
      <c r="V28" s="126"/>
      <c r="W28" s="126"/>
      <c r="X28" s="128" t="str">
        <f t="shared" si="24"/>
        <v/>
      </c>
      <c r="Y28" s="129" t="str">
        <f t="shared" si="12"/>
        <v/>
      </c>
      <c r="Z28" s="130" t="str">
        <f t="shared" si="21"/>
        <v/>
      </c>
      <c r="AA28" s="129" t="str">
        <f t="shared" si="14"/>
        <v/>
      </c>
      <c r="AB28" s="130" t="str">
        <f t="shared" si="25"/>
        <v/>
      </c>
      <c r="AC28" s="131" t="str">
        <f t="shared" si="26"/>
        <v/>
      </c>
      <c r="AD28" s="132"/>
      <c r="AE28" s="133"/>
      <c r="AF28" s="134"/>
      <c r="AG28" s="135"/>
      <c r="AH28" s="135"/>
      <c r="AI28" s="133"/>
      <c r="AJ28" s="134"/>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35.25" customHeight="1" x14ac:dyDescent="0.3">
      <c r="A29" s="157">
        <v>10</v>
      </c>
      <c r="B29" s="160"/>
      <c r="C29" s="160"/>
      <c r="D29" s="160"/>
      <c r="E29" s="163"/>
      <c r="F29" s="160"/>
      <c r="G29" s="166"/>
      <c r="H29" s="169" t="str">
        <f>IF(G29&lt;=0,"",IF(G29&lt;=2,"Muy Baja",IF(G29&lt;=24,"Baja",IF(G29&lt;=500,"Media",IF(G29&lt;=5000,"Alta","Muy Alta")))))</f>
        <v/>
      </c>
      <c r="I29" s="151" t="str">
        <f>IF(H29="","",IF(H29="Muy Baja",0.2,IF(H29="Baja",0.4,IF(H29="Media",0.6,IF(H29="Alta",0.8,IF(H29="Muy Alta",1,))))))</f>
        <v/>
      </c>
      <c r="J29" s="172"/>
      <c r="K29" s="151">
        <f>IF(NOT(ISERROR(MATCH(J29,'Tabla Impacto'!$B$221:$B$223,0))),'Tabla Impacto'!$F$223&amp;"Por favor no seleccionar los criterios de impacto(Afectación Económica o presupuestal y Pérdida Reputacional)",J29)</f>
        <v>0</v>
      </c>
      <c r="L29" s="175" t="str">
        <f>IF(OR(K29='Tabla Impacto'!$C$11,K29='Tabla Impacto'!$D$11),"Leve",IF(OR(K29='Tabla Impacto'!$C$12,K29='Tabla Impacto'!$D$12),"Menor",IF(OR(K29='Tabla Impacto'!$C$13,K29='Tabla Impacto'!$D$13),"Moderado",IF(OR(K29='Tabla Impacto'!$C$14,K29='Tabla Impacto'!$D$14),"Mayor",IF(OR(K29='Tabla Impacto'!$C$15,K29='Tabla Impacto'!$D$15),"Catastrófico","")))))</f>
        <v/>
      </c>
      <c r="M29" s="151" t="str">
        <f>IF(L29="","",IF(L29="Leve",0.2,IF(L29="Menor",0.4,IF(L29="Moderado",0.6,IF(L29="Mayor",0.8,IF(L29="Catastrófico",1,))))))</f>
        <v/>
      </c>
      <c r="N29" s="154" t="str">
        <f>IF(OR(AND(H29="Muy Baja",L29="Leve"),AND(H29="Muy Baja",L29="Menor"),AND(H29="Baja",L29="Leve")),"Bajo",IF(OR(AND(H29="Muy baja",L29="Moderado"),AND(H29="Baja",L29="Menor"),AND(H29="Baja",L29="Moderado"),AND(H29="Media",L29="Leve"),AND(H29="Media",L29="Menor"),AND(H29="Media",L29="Moderado"),AND(H29="Alta",L29="Leve"),AND(H29="Alta",L29="Menor")),"Moderado",IF(OR(AND(H29="Muy Baja",L29="Mayor"),AND(H29="Baja",L29="Mayor"),AND(H29="Media",L29="Mayor"),AND(H29="Alta",L29="Moderado"),AND(H29="Alta",L29="Mayor"),AND(H29="Muy Alta",L29="Leve"),AND(H29="Muy Alta",L29="Menor"),AND(H29="Muy Alta",L29="Moderado"),AND(H29="Muy Alta",L29="Mayor")),"Alto",IF(OR(AND(H29="Muy Baja",L29="Catastrófico"),AND(H29="Baja",L29="Catastrófico"),AND(H29="Media",L29="Catastrófico"),AND(H29="Alta",L29="Catastrófico"),AND(H29="Muy Alta",L29="Catastrófico")),"Extremo",""))))</f>
        <v/>
      </c>
      <c r="O29" s="123">
        <v>1</v>
      </c>
      <c r="P29" s="124"/>
      <c r="Q29" s="125" t="str">
        <f>IF(OR(R29="Preventivo",R29="Detectivo"),"Probabilidad",IF(R29="Correctivo","Impacto",""))</f>
        <v/>
      </c>
      <c r="R29" s="126"/>
      <c r="S29" s="126"/>
      <c r="T29" s="127" t="str">
        <f>IF(AND(R29="Preventivo",S29="Automático"),"50%",IF(AND(R29="Preventivo",S29="Manual"),"40%",IF(AND(R29="Detectivo",S29="Automático"),"40%",IF(AND(R29="Detectivo",S29="Manual"),"30%",IF(AND(R29="Correctivo",S29="Automático"),"35%",IF(AND(R29="Correctivo",S29="Manual"),"25%",""))))))</f>
        <v/>
      </c>
      <c r="U29" s="126"/>
      <c r="V29" s="126"/>
      <c r="W29" s="126"/>
      <c r="X29" s="128" t="str">
        <f>IFERROR(IF(Q29="Probabilidad",(I29-(+I29*T29)),IF(Q29="Impacto",I29,"")),"")</f>
        <v/>
      </c>
      <c r="Y29" s="129" t="str">
        <f>IFERROR(IF(X29="","",IF(X29&lt;=0.2,"Muy Baja",IF(X29&lt;=0.4,"Baja",IF(X29&lt;=0.6,"Media",IF(X29&lt;=0.8,"Alta","Muy Alta"))))),"")</f>
        <v/>
      </c>
      <c r="Z29" s="130" t="str">
        <f>+X29</f>
        <v/>
      </c>
      <c r="AA29" s="129" t="str">
        <f>IFERROR(IF(AB29="","",IF(AB29&lt;=0.2,"Leve",IF(AB29&lt;=0.4,"Menor",IF(AB29&lt;=0.6,"Moderado",IF(AB29&lt;=0.8,"Mayor","Catastrófico"))))),"")</f>
        <v/>
      </c>
      <c r="AB29" s="130" t="str">
        <f>IFERROR(IF(Q29="Impacto",(M29-(+M29*T29)),IF(Q29="Probabilidad",M29,"")),"")</f>
        <v/>
      </c>
      <c r="AC29" s="131" t="str">
        <f>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32"/>
      <c r="AE29" s="133"/>
      <c r="AF29" s="134"/>
      <c r="AG29" s="135"/>
      <c r="AH29" s="135"/>
      <c r="AI29" s="133"/>
      <c r="AJ29" s="134"/>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35.25" customHeight="1" x14ac:dyDescent="0.3">
      <c r="A30" s="158"/>
      <c r="B30" s="161"/>
      <c r="C30" s="161"/>
      <c r="D30" s="161"/>
      <c r="E30" s="164"/>
      <c r="F30" s="161"/>
      <c r="G30" s="167"/>
      <c r="H30" s="170"/>
      <c r="I30" s="152"/>
      <c r="J30" s="173"/>
      <c r="K30" s="152">
        <f>IF(NOT(ISERROR(MATCH(J30,_xlfn.ANCHORARRAY(E41),0))),I43&amp;"Por favor no seleccionar los criterios de impacto",J30)</f>
        <v>0</v>
      </c>
      <c r="L30" s="176"/>
      <c r="M30" s="152"/>
      <c r="N30" s="155"/>
      <c r="O30" s="123">
        <v>2</v>
      </c>
      <c r="P30" s="124"/>
      <c r="Q30" s="125" t="str">
        <f>IF(OR(R30="Preventivo",R30="Detectivo"),"Probabilidad",IF(R30="Correctivo","Impacto",""))</f>
        <v/>
      </c>
      <c r="R30" s="126"/>
      <c r="S30" s="126"/>
      <c r="T30" s="127" t="str">
        <f t="shared" ref="T30:T34" si="27">IF(AND(R30="Preventivo",S30="Automático"),"50%",IF(AND(R30="Preventivo",S30="Manual"),"40%",IF(AND(R30="Detectivo",S30="Automático"),"40%",IF(AND(R30="Detectivo",S30="Manual"),"30%",IF(AND(R30="Correctivo",S30="Automático"),"35%",IF(AND(R30="Correctivo",S30="Manual"),"25%",""))))))</f>
        <v/>
      </c>
      <c r="U30" s="126"/>
      <c r="V30" s="126"/>
      <c r="W30" s="126"/>
      <c r="X30" s="128" t="str">
        <f>IFERROR(IF(AND(Q29="Probabilidad",Q30="Probabilidad"),(Z29-(+Z29*T30)),IF(Q30="Probabilidad",(I29-(+I29*T30)),IF(Q30="Impacto",Z29,""))),"")</f>
        <v/>
      </c>
      <c r="Y30" s="129" t="str">
        <f t="shared" si="12"/>
        <v/>
      </c>
      <c r="Z30" s="130" t="str">
        <f t="shared" ref="Z30:Z34" si="28">+X30</f>
        <v/>
      </c>
      <c r="AA30" s="129" t="str">
        <f t="shared" si="14"/>
        <v/>
      </c>
      <c r="AB30" s="130" t="str">
        <f>IFERROR(IF(AND(Q29="Impacto",Q30="Impacto"),(AB29-(+AB29*T30)),IF(Q30="Impacto",(M29-(+M29*T30)),IF(Q30="Probabilidad",AB29,""))),"")</f>
        <v/>
      </c>
      <c r="AC30" s="131" t="str">
        <f t="shared" ref="AC30:AC31" si="29">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32"/>
      <c r="AE30" s="133"/>
      <c r="AF30" s="134"/>
      <c r="AG30" s="135"/>
      <c r="AH30" s="135"/>
      <c r="AI30" s="133"/>
      <c r="AJ30" s="134"/>
    </row>
    <row r="31" spans="1:68" ht="35.25" customHeight="1" x14ac:dyDescent="0.3">
      <c r="A31" s="158"/>
      <c r="B31" s="161"/>
      <c r="C31" s="161"/>
      <c r="D31" s="161"/>
      <c r="E31" s="164"/>
      <c r="F31" s="161"/>
      <c r="G31" s="167"/>
      <c r="H31" s="170"/>
      <c r="I31" s="152"/>
      <c r="J31" s="173"/>
      <c r="K31" s="152">
        <f>IF(NOT(ISERROR(MATCH(J31,_xlfn.ANCHORARRAY(E42),0))),I44&amp;"Por favor no seleccionar los criterios de impacto",J31)</f>
        <v>0</v>
      </c>
      <c r="L31" s="176"/>
      <c r="M31" s="152"/>
      <c r="N31" s="155"/>
      <c r="O31" s="123">
        <v>3</v>
      </c>
      <c r="P31" s="136"/>
      <c r="Q31" s="125" t="str">
        <f>IF(OR(R31="Preventivo",R31="Detectivo"),"Probabilidad",IF(R31="Correctivo","Impacto",""))</f>
        <v/>
      </c>
      <c r="R31" s="126"/>
      <c r="S31" s="126"/>
      <c r="T31" s="127" t="str">
        <f t="shared" si="27"/>
        <v/>
      </c>
      <c r="U31" s="126"/>
      <c r="V31" s="126"/>
      <c r="W31" s="126"/>
      <c r="X31" s="128" t="str">
        <f>IFERROR(IF(AND(Q30="Probabilidad",Q31="Probabilidad"),(Z30-(+Z30*T31)),IF(AND(Q30="Impacto",Q31="Probabilidad"),(Z29-(+Z29*T31)),IF(Q31="Impacto",Z30,""))),"")</f>
        <v/>
      </c>
      <c r="Y31" s="129" t="str">
        <f t="shared" si="12"/>
        <v/>
      </c>
      <c r="Z31" s="130" t="str">
        <f t="shared" si="28"/>
        <v/>
      </c>
      <c r="AA31" s="129" t="str">
        <f t="shared" si="14"/>
        <v/>
      </c>
      <c r="AB31" s="130" t="str">
        <f>IFERROR(IF(AND(Q30="Impacto",Q31="Impacto"),(AB30-(+AB30*T31)),IF(AND(Q30="Probabilidad",Q31="Impacto"),(AB29-(+AB29*T31)),IF(Q31="Probabilidad",AB30,""))),"")</f>
        <v/>
      </c>
      <c r="AC31" s="131" t="str">
        <f t="shared" si="29"/>
        <v/>
      </c>
      <c r="AD31" s="132"/>
      <c r="AE31" s="133"/>
      <c r="AF31" s="134"/>
      <c r="AG31" s="135"/>
      <c r="AH31" s="135"/>
      <c r="AI31" s="133"/>
      <c r="AJ31" s="134"/>
    </row>
    <row r="32" spans="1:68" ht="35.25" customHeight="1" x14ac:dyDescent="0.3">
      <c r="A32" s="158"/>
      <c r="B32" s="161"/>
      <c r="C32" s="161"/>
      <c r="D32" s="161"/>
      <c r="E32" s="164"/>
      <c r="F32" s="161"/>
      <c r="G32" s="167"/>
      <c r="H32" s="170"/>
      <c r="I32" s="152"/>
      <c r="J32" s="173"/>
      <c r="K32" s="152">
        <f>IF(NOT(ISERROR(MATCH(J32,_xlfn.ANCHORARRAY(E43),0))),I45&amp;"Por favor no seleccionar los criterios de impacto",J32)</f>
        <v>0</v>
      </c>
      <c r="L32" s="176"/>
      <c r="M32" s="152"/>
      <c r="N32" s="155"/>
      <c r="O32" s="123">
        <v>4</v>
      </c>
      <c r="P32" s="124"/>
      <c r="Q32" s="125" t="str">
        <f t="shared" ref="Q32:Q34" si="30">IF(OR(R32="Preventivo",R32="Detectivo"),"Probabilidad",IF(R32="Correctivo","Impacto",""))</f>
        <v/>
      </c>
      <c r="R32" s="126"/>
      <c r="S32" s="126"/>
      <c r="T32" s="127" t="str">
        <f t="shared" si="27"/>
        <v/>
      </c>
      <c r="U32" s="126"/>
      <c r="V32" s="126"/>
      <c r="W32" s="126"/>
      <c r="X32" s="128" t="str">
        <f t="shared" ref="X32:X34" si="31">IFERROR(IF(AND(Q31="Probabilidad",Q32="Probabilidad"),(Z31-(+Z31*T32)),IF(AND(Q31="Impacto",Q32="Probabilidad"),(Z30-(+Z30*T32)),IF(Q32="Impacto",Z31,""))),"")</f>
        <v/>
      </c>
      <c r="Y32" s="129" t="str">
        <f t="shared" si="12"/>
        <v/>
      </c>
      <c r="Z32" s="130" t="str">
        <f t="shared" si="28"/>
        <v/>
      </c>
      <c r="AA32" s="129" t="str">
        <f t="shared" si="14"/>
        <v/>
      </c>
      <c r="AB32" s="130" t="str">
        <f t="shared" ref="AB32:AB34" si="32">IFERROR(IF(AND(Q31="Impacto",Q32="Impacto"),(AB31-(+AB31*T32)),IF(AND(Q31="Probabilidad",Q32="Impacto"),(AB30-(+AB30*T32)),IF(Q32="Probabilidad",AB31,""))),"")</f>
        <v/>
      </c>
      <c r="AC32" s="131" t="str">
        <f>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32"/>
      <c r="AE32" s="133"/>
      <c r="AF32" s="134"/>
      <c r="AG32" s="135"/>
      <c r="AH32" s="135"/>
      <c r="AI32" s="133"/>
      <c r="AJ32" s="134"/>
    </row>
    <row r="33" spans="1:36" ht="35.25" customHeight="1" x14ac:dyDescent="0.3">
      <c r="A33" s="158"/>
      <c r="B33" s="161"/>
      <c r="C33" s="161"/>
      <c r="D33" s="161"/>
      <c r="E33" s="164"/>
      <c r="F33" s="161"/>
      <c r="G33" s="167"/>
      <c r="H33" s="170"/>
      <c r="I33" s="152"/>
      <c r="J33" s="173"/>
      <c r="K33" s="152">
        <f>IF(NOT(ISERROR(MATCH(J33,_xlfn.ANCHORARRAY(E44),0))),I46&amp;"Por favor no seleccionar los criterios de impacto",J33)</f>
        <v>0</v>
      </c>
      <c r="L33" s="176"/>
      <c r="M33" s="152"/>
      <c r="N33" s="155"/>
      <c r="O33" s="123">
        <v>5</v>
      </c>
      <c r="P33" s="124"/>
      <c r="Q33" s="125" t="str">
        <f t="shared" si="30"/>
        <v/>
      </c>
      <c r="R33" s="126"/>
      <c r="S33" s="126"/>
      <c r="T33" s="127" t="str">
        <f t="shared" si="27"/>
        <v/>
      </c>
      <c r="U33" s="126"/>
      <c r="V33" s="126"/>
      <c r="W33" s="126"/>
      <c r="X33" s="128" t="str">
        <f t="shared" si="31"/>
        <v/>
      </c>
      <c r="Y33" s="129" t="str">
        <f t="shared" si="12"/>
        <v/>
      </c>
      <c r="Z33" s="130" t="str">
        <f t="shared" si="28"/>
        <v/>
      </c>
      <c r="AA33" s="129" t="str">
        <f t="shared" si="14"/>
        <v/>
      </c>
      <c r="AB33" s="130" t="str">
        <f t="shared" si="32"/>
        <v/>
      </c>
      <c r="AC33" s="131" t="str">
        <f t="shared" ref="AC33:AC34" si="33">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32"/>
      <c r="AE33" s="133"/>
      <c r="AF33" s="134"/>
      <c r="AG33" s="135"/>
      <c r="AH33" s="135"/>
      <c r="AI33" s="133"/>
      <c r="AJ33" s="134"/>
    </row>
    <row r="34" spans="1:36" ht="35.25" customHeight="1" x14ac:dyDescent="0.3">
      <c r="A34" s="159"/>
      <c r="B34" s="162"/>
      <c r="C34" s="162"/>
      <c r="D34" s="162"/>
      <c r="E34" s="165"/>
      <c r="F34" s="162"/>
      <c r="G34" s="168"/>
      <c r="H34" s="171"/>
      <c r="I34" s="153"/>
      <c r="J34" s="174"/>
      <c r="K34" s="153">
        <f>IF(NOT(ISERROR(MATCH(J34,_xlfn.ANCHORARRAY(E45),0))),I47&amp;"Por favor no seleccionar los criterios de impacto",J34)</f>
        <v>0</v>
      </c>
      <c r="L34" s="177"/>
      <c r="M34" s="153"/>
      <c r="N34" s="156"/>
      <c r="O34" s="123">
        <v>6</v>
      </c>
      <c r="P34" s="124"/>
      <c r="Q34" s="125" t="str">
        <f t="shared" si="30"/>
        <v/>
      </c>
      <c r="R34" s="126"/>
      <c r="S34" s="126"/>
      <c r="T34" s="127" t="str">
        <f t="shared" si="27"/>
        <v/>
      </c>
      <c r="U34" s="126"/>
      <c r="V34" s="126"/>
      <c r="W34" s="126"/>
      <c r="X34" s="128" t="str">
        <f t="shared" si="31"/>
        <v/>
      </c>
      <c r="Y34" s="129" t="str">
        <f t="shared" si="12"/>
        <v/>
      </c>
      <c r="Z34" s="130" t="str">
        <f t="shared" si="28"/>
        <v/>
      </c>
      <c r="AA34" s="129" t="str">
        <f t="shared" si="14"/>
        <v/>
      </c>
      <c r="AB34" s="130" t="str">
        <f t="shared" si="32"/>
        <v/>
      </c>
      <c r="AC34" s="131" t="str">
        <f t="shared" si="33"/>
        <v/>
      </c>
      <c r="AD34" s="132"/>
      <c r="AE34" s="133"/>
      <c r="AF34" s="134"/>
      <c r="AG34" s="135"/>
      <c r="AH34" s="135"/>
      <c r="AI34" s="133"/>
      <c r="AJ34" s="134"/>
    </row>
    <row r="35" spans="1:36" ht="49.5" customHeight="1" x14ac:dyDescent="0.3">
      <c r="A35" s="6"/>
      <c r="B35" s="148" t="s">
        <v>131</v>
      </c>
      <c r="C35" s="149"/>
      <c r="D35" s="149"/>
      <c r="E35" s="149"/>
      <c r="F35" s="149"/>
      <c r="G35" s="149"/>
      <c r="H35" s="149"/>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150"/>
    </row>
    <row r="37" spans="1:36" x14ac:dyDescent="0.3">
      <c r="A37" s="1"/>
      <c r="B37" s="24" t="s">
        <v>143</v>
      </c>
      <c r="C37" s="1"/>
      <c r="D37" s="1"/>
      <c r="F37" s="1"/>
    </row>
  </sheetData>
  <dataConsolidate/>
  <mergeCells count="87">
    <mergeCell ref="I8:I9"/>
    <mergeCell ref="L8:L9"/>
    <mergeCell ref="M8:M9"/>
    <mergeCell ref="R8:W8"/>
    <mergeCell ref="AE8:AE9"/>
    <mergeCell ref="AD8:AD9"/>
    <mergeCell ref="N8:N9"/>
    <mergeCell ref="J8:J9"/>
    <mergeCell ref="K8:K9"/>
    <mergeCell ref="Q8:Q9"/>
    <mergeCell ref="AA8:AA9"/>
    <mergeCell ref="Y8:Y9"/>
    <mergeCell ref="Z8:Z9"/>
    <mergeCell ref="O8:O9"/>
    <mergeCell ref="AC8:AC9"/>
    <mergeCell ref="AB8:AB9"/>
    <mergeCell ref="AJ8:AJ9"/>
    <mergeCell ref="AI8:AI9"/>
    <mergeCell ref="AH8:AH9"/>
    <mergeCell ref="AG8:AG9"/>
    <mergeCell ref="AF8:AF9"/>
    <mergeCell ref="G8:G9"/>
    <mergeCell ref="H8:H9"/>
    <mergeCell ref="A8:A9"/>
    <mergeCell ref="F8:F9"/>
    <mergeCell ref="E8:E9"/>
    <mergeCell ref="D8:D9"/>
    <mergeCell ref="C8:C9"/>
    <mergeCell ref="B8:B9"/>
    <mergeCell ref="X8:X9"/>
    <mergeCell ref="P8:P9"/>
    <mergeCell ref="A17:A22"/>
    <mergeCell ref="B17:B22"/>
    <mergeCell ref="C17:C22"/>
    <mergeCell ref="D17:D22"/>
    <mergeCell ref="E17:E22"/>
    <mergeCell ref="F17:F22"/>
    <mergeCell ref="G17:G22"/>
    <mergeCell ref="H17:H22"/>
    <mergeCell ref="I17:I22"/>
    <mergeCell ref="J17:J22"/>
    <mergeCell ref="K17:K22"/>
    <mergeCell ref="L17:L22"/>
    <mergeCell ref="M17:M22"/>
    <mergeCell ref="N17:N22"/>
    <mergeCell ref="N29:N34"/>
    <mergeCell ref="J23:J28"/>
    <mergeCell ref="K23:K28"/>
    <mergeCell ref="L23:L28"/>
    <mergeCell ref="A23:A28"/>
    <mergeCell ref="B23:B28"/>
    <mergeCell ref="C23:C28"/>
    <mergeCell ref="D23:D28"/>
    <mergeCell ref="E23:E28"/>
    <mergeCell ref="F23:F28"/>
    <mergeCell ref="G23:G28"/>
    <mergeCell ref="H23:H28"/>
    <mergeCell ref="I23:I28"/>
    <mergeCell ref="O4:Q4"/>
    <mergeCell ref="A1:AJ2"/>
    <mergeCell ref="A7:G7"/>
    <mergeCell ref="H7:N7"/>
    <mergeCell ref="O7:W7"/>
    <mergeCell ref="X7:AD7"/>
    <mergeCell ref="AE7:AJ7"/>
    <mergeCell ref="A4:B4"/>
    <mergeCell ref="A5:B5"/>
    <mergeCell ref="A6:B6"/>
    <mergeCell ref="C4:N4"/>
    <mergeCell ref="C5:Q5"/>
    <mergeCell ref="C6:N6"/>
    <mergeCell ref="B35:AJ35"/>
    <mergeCell ref="M23:M28"/>
    <mergeCell ref="N23:N28"/>
    <mergeCell ref="A29:A34"/>
    <mergeCell ref="B29:B34"/>
    <mergeCell ref="C29:C34"/>
    <mergeCell ref="D29:D34"/>
    <mergeCell ref="E29:E34"/>
    <mergeCell ref="F29:F34"/>
    <mergeCell ref="G29:G34"/>
    <mergeCell ref="H29:H34"/>
    <mergeCell ref="I29:I34"/>
    <mergeCell ref="J29:J34"/>
    <mergeCell ref="K29:K34"/>
    <mergeCell ref="L29:L34"/>
    <mergeCell ref="M29:M34"/>
  </mergeCells>
  <conditionalFormatting sqref="H10:H17">
    <cfRule type="cellIs" dxfId="46" priority="1" operator="equal">
      <formula>"Muy Alta"</formula>
    </cfRule>
    <cfRule type="cellIs" dxfId="45" priority="2" operator="equal">
      <formula>"Alta"</formula>
    </cfRule>
    <cfRule type="cellIs" dxfId="44" priority="3" operator="equal">
      <formula>"Media"</formula>
    </cfRule>
    <cfRule type="cellIs" dxfId="43" priority="4" operator="equal">
      <formula>"Baja"</formula>
    </cfRule>
    <cfRule type="cellIs" dxfId="42" priority="5" operator="equal">
      <formula>"Muy Baja"</formula>
    </cfRule>
  </conditionalFormatting>
  <conditionalFormatting sqref="H23">
    <cfRule type="cellIs" dxfId="41" priority="59" operator="equal">
      <formula>"Alta"</formula>
    </cfRule>
    <cfRule type="cellIs" dxfId="40" priority="58" operator="equal">
      <formula>"Muy Alta"</formula>
    </cfRule>
    <cfRule type="cellIs" dxfId="39" priority="62" operator="equal">
      <formula>"Muy Baja"</formula>
    </cfRule>
    <cfRule type="cellIs" dxfId="38" priority="61" operator="equal">
      <formula>"Baja"</formula>
    </cfRule>
    <cfRule type="cellIs" dxfId="37" priority="60" operator="equal">
      <formula>"Media"</formula>
    </cfRule>
  </conditionalFormatting>
  <conditionalFormatting sqref="H29">
    <cfRule type="cellIs" dxfId="36" priority="34" operator="equal">
      <formula>"Muy Baja"</formula>
    </cfRule>
    <cfRule type="cellIs" dxfId="35" priority="33" operator="equal">
      <formula>"Baja"</formula>
    </cfRule>
    <cfRule type="cellIs" dxfId="34" priority="32" operator="equal">
      <formula>"Media"</formula>
    </cfRule>
    <cfRule type="cellIs" dxfId="33" priority="31" operator="equal">
      <formula>"Alta"</formula>
    </cfRule>
    <cfRule type="cellIs" dxfId="32" priority="30" operator="equal">
      <formula>"Muy Alta"</formula>
    </cfRule>
  </conditionalFormatting>
  <conditionalFormatting sqref="K10:K34">
    <cfRule type="containsText" dxfId="31" priority="6" operator="containsText" text="❌">
      <formula>NOT(ISERROR(SEARCH("❌",K10)))</formula>
    </cfRule>
  </conditionalFormatting>
  <conditionalFormatting sqref="L10:L17 L23 L29">
    <cfRule type="cellIs" dxfId="30" priority="321" operator="equal">
      <formula>"Moderado"</formula>
    </cfRule>
    <cfRule type="cellIs" dxfId="29" priority="322" operator="equal">
      <formula>"Menor"</formula>
    </cfRule>
    <cfRule type="cellIs" dxfId="28" priority="323" operator="equal">
      <formula>"Leve"</formula>
    </cfRule>
    <cfRule type="cellIs" dxfId="27" priority="319" operator="equal">
      <formula>"Catastrófico"</formula>
    </cfRule>
    <cfRule type="cellIs" dxfId="26" priority="320" operator="equal">
      <formula>"Mayor"</formula>
    </cfRule>
  </conditionalFormatting>
  <conditionalFormatting sqref="N10:N17">
    <cfRule type="cellIs" dxfId="25" priority="77" operator="equal">
      <formula>"Extremo"</formula>
    </cfRule>
    <cfRule type="cellIs" dxfId="24" priority="78" operator="equal">
      <formula>"Alto"</formula>
    </cfRule>
    <cfRule type="cellIs" dxfId="23" priority="79" operator="equal">
      <formula>"Moderado"</formula>
    </cfRule>
    <cfRule type="cellIs" dxfId="22" priority="80" operator="equal">
      <formula>"Bajo"</formula>
    </cfRule>
  </conditionalFormatting>
  <conditionalFormatting sqref="N23">
    <cfRule type="cellIs" dxfId="21" priority="49" operator="equal">
      <formula>"Extremo"</formula>
    </cfRule>
    <cfRule type="cellIs" dxfId="20" priority="50" operator="equal">
      <formula>"Alto"</formula>
    </cfRule>
    <cfRule type="cellIs" dxfId="19" priority="51" operator="equal">
      <formula>"Moderado"</formula>
    </cfRule>
    <cfRule type="cellIs" dxfId="18" priority="52" operator="equal">
      <formula>"Bajo"</formula>
    </cfRule>
  </conditionalFormatting>
  <conditionalFormatting sqref="N29">
    <cfRule type="cellIs" dxfId="17" priority="24" operator="equal">
      <formula>"Bajo"</formula>
    </cfRule>
    <cfRule type="cellIs" dxfId="16" priority="23" operator="equal">
      <formula>"Moderado"</formula>
    </cfRule>
    <cfRule type="cellIs" dxfId="15" priority="22" operator="equal">
      <formula>"Alto"</formula>
    </cfRule>
    <cfRule type="cellIs" dxfId="14" priority="21" operator="equal">
      <formula>"Extremo"</formula>
    </cfRule>
  </conditionalFormatting>
  <conditionalFormatting sqref="Y10:Y34">
    <cfRule type="cellIs" dxfId="13" priority="19" operator="equal">
      <formula>"Baja"</formula>
    </cfRule>
    <cfRule type="cellIs" dxfId="12" priority="18" operator="equal">
      <formula>"Media"</formula>
    </cfRule>
    <cfRule type="cellIs" dxfId="11" priority="17" operator="equal">
      <formula>"Alta"</formula>
    </cfRule>
    <cfRule type="cellIs" dxfId="10" priority="16" operator="equal">
      <formula>"Muy Alta"</formula>
    </cfRule>
    <cfRule type="cellIs" dxfId="9" priority="20" operator="equal">
      <formula>"Muy Baja"</formula>
    </cfRule>
  </conditionalFormatting>
  <conditionalFormatting sqref="AA10:AA34">
    <cfRule type="cellIs" dxfId="8" priority="11" operator="equal">
      <formula>"Catastrófico"</formula>
    </cfRule>
    <cfRule type="cellIs" dxfId="7" priority="12" operator="equal">
      <formula>"Mayor"</formula>
    </cfRule>
    <cfRule type="cellIs" dxfId="6" priority="13" operator="equal">
      <formula>"Moderado"</formula>
    </cfRule>
    <cfRule type="cellIs" dxfId="5" priority="15" operator="equal">
      <formula>"Leve"</formula>
    </cfRule>
    <cfRule type="cellIs" dxfId="4" priority="14" operator="equal">
      <formula>"Menor"</formula>
    </cfRule>
  </conditionalFormatting>
  <conditionalFormatting sqref="AC10:AC34">
    <cfRule type="cellIs" dxfId="3" priority="7" operator="equal">
      <formula>"Extremo"</formula>
    </cfRule>
    <cfRule type="cellIs" dxfId="2" priority="8" operator="equal">
      <formula>"Alto"</formula>
    </cfRule>
    <cfRule type="cellIs" dxfId="1" priority="9" operator="equal">
      <formula>"Moderado"</formula>
    </cfRule>
    <cfRule type="cellIs" dxfId="0" priority="10" operator="equal">
      <formula>"Bajo"</formula>
    </cfRule>
  </conditionalFormatting>
  <printOptions horizontalCentered="1"/>
  <pageMargins left="0.70866141732283472" right="0.70866141732283472" top="0.74803149606299213" bottom="0.74803149606299213" header="0.31496062992125984" footer="0.31496062992125984"/>
  <pageSetup paperSize="5" scale="31" orientation="landscape" r:id="rId1"/>
  <rowBreaks count="1" manualBreakCount="1">
    <brk id="15" max="36" man="1"/>
  </rowBreaks>
  <colBreaks count="2" manualBreakCount="2">
    <brk id="24" max="1048575" man="1"/>
    <brk id="37" max="1048575" man="1"/>
  </col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0000000}">
          <x14:formula1>
            <xm:f>'Opciones Tratamiento'!$B$9:$B$10</xm:f>
          </x14:formula1>
          <xm:sqref>AJ10:AJ18 AJ20:AJ21 AJ23:AJ24 AJ26:AJ27 AJ29:AJ30 AJ32:AJ33</xm:sqref>
        </x14:dataValidation>
        <x14:dataValidation type="list" allowBlank="1" showInputMessage="1" showErrorMessage="1" xr:uid="{00000000-0002-0000-0100-000001000000}">
          <x14:formula1>
            <xm:f>'Tabla Valoración controles'!$D$4:$D$6</xm:f>
          </x14:formula1>
          <xm:sqref>R10:R34</xm:sqref>
        </x14:dataValidation>
        <x14:dataValidation type="list" allowBlank="1" showInputMessage="1" showErrorMessage="1" xr:uid="{00000000-0002-0000-0100-000002000000}">
          <x14:formula1>
            <xm:f>'Tabla Valoración controles'!$D$7:$D$8</xm:f>
          </x14:formula1>
          <xm:sqref>S10:S34</xm:sqref>
        </x14:dataValidation>
        <x14:dataValidation type="list" allowBlank="1" showInputMessage="1" showErrorMessage="1" xr:uid="{00000000-0002-0000-0100-000003000000}">
          <x14:formula1>
            <xm:f>'Tabla Valoración controles'!$D$9:$D$10</xm:f>
          </x14:formula1>
          <xm:sqref>U10:U34</xm:sqref>
        </x14:dataValidation>
        <x14:dataValidation type="list" allowBlank="1" showInputMessage="1" showErrorMessage="1" xr:uid="{00000000-0002-0000-0100-000004000000}">
          <x14:formula1>
            <xm:f>'Tabla Valoración controles'!$D$11:$D$12</xm:f>
          </x14:formula1>
          <xm:sqref>V10:V34</xm:sqref>
        </x14:dataValidation>
        <x14:dataValidation type="list" allowBlank="1" showInputMessage="1" showErrorMessage="1" xr:uid="{00000000-0002-0000-0100-000005000000}">
          <x14:formula1>
            <xm:f>'Tabla Valoración controles'!$D$13:$D$14</xm:f>
          </x14:formula1>
          <xm:sqref>W10:W34</xm:sqref>
        </x14:dataValidation>
        <x14:dataValidation type="list" allowBlank="1" showInputMessage="1" showErrorMessage="1" xr:uid="{00000000-0002-0000-0100-000006000000}">
          <x14:formula1>
            <xm:f>'Opciones Tratamiento'!$B$13:$B$19</xm:f>
          </x14:formula1>
          <xm:sqref>F10:F34</xm:sqref>
        </x14:dataValidation>
        <x14:dataValidation type="list" allowBlank="1" showInputMessage="1" showErrorMessage="1" xr:uid="{00000000-0002-0000-0100-000007000000}">
          <x14:formula1>
            <xm:f>'Opciones Tratamiento'!$E$2:$E$4</xm:f>
          </x14:formula1>
          <xm:sqref>B10:B34</xm:sqref>
        </x14:dataValidation>
        <x14:dataValidation type="list" allowBlank="1" showInputMessage="1" showErrorMessage="1" xr:uid="{00000000-0002-0000-0100-000008000000}">
          <x14:formula1>
            <xm:f>'Opciones Tratamiento'!$B$2:$B$5</xm:f>
          </x14:formula1>
          <xm:sqref>AD10:AD34</xm:sqref>
        </x14:dataValidation>
        <x14:dataValidation type="list" allowBlank="1" showInputMessage="1" showErrorMessage="1" xr:uid="{00000000-0002-0000-0100-000009000000}">
          <x14:formula1>
            <xm:f>'Tabla Impacto'!$F$210:$F$221</xm:f>
          </x14:formula1>
          <xm:sqref>J10:J34</xm:sqref>
        </x14:dataValidation>
        <x14:dataValidation type="custom" allowBlank="1" showInputMessage="1" showErrorMessage="1" error="Recuerde que las acciones se generan bajo la medida de mitigar el riesgo" xr:uid="{00000000-0002-0000-0100-00000A000000}">
          <x14:formula1>
            <xm:f>IF(OR(AD10='Opciones Tratamiento'!$B$2,AD10='Opciones Tratamiento'!$B$3,AD10='Opciones Tratamiento'!$B$4),ISBLANK(AD10),ISTEXT(AD10))</xm:f>
          </x14:formula1>
          <xm:sqref>AE10:AE34</xm:sqref>
        </x14:dataValidation>
        <x14:dataValidation type="custom" allowBlank="1" showInputMessage="1" showErrorMessage="1" error="Recuerde que las acciones se generan bajo la medida de mitigar el riesgo" xr:uid="{00000000-0002-0000-0100-00000B000000}">
          <x14:formula1>
            <xm:f>IF(OR(AD10='Opciones Tratamiento'!$B$2,AD10='Opciones Tratamiento'!$B$3,AD10='Opciones Tratamiento'!$B$4),ISBLANK(AD10),ISTEXT(AD10))</xm:f>
          </x14:formula1>
          <xm:sqref>AF10:AF34</xm:sqref>
        </x14:dataValidation>
        <x14:dataValidation type="custom" allowBlank="1" showInputMessage="1" showErrorMessage="1" error="Recuerde que las acciones se generan bajo la medida de mitigar el riesgo" xr:uid="{00000000-0002-0000-0100-00000C000000}">
          <x14:formula1>
            <xm:f>IF(OR(AD10='Opciones Tratamiento'!$B$2,AD10='Opciones Tratamiento'!$B$3,AD10='Opciones Tratamiento'!$B$4),ISBLANK(AD10),ISTEXT(AD10))</xm:f>
          </x14:formula1>
          <xm:sqref>AG10:AG34</xm:sqref>
        </x14:dataValidation>
        <x14:dataValidation type="custom" allowBlank="1" showInputMessage="1" showErrorMessage="1" error="Recuerde que las acciones se generan bajo la medida de mitigar el riesgo" xr:uid="{00000000-0002-0000-0100-00000D000000}">
          <x14:formula1>
            <xm:f>IF(OR(AD10='Opciones Tratamiento'!$B$2,AD10='Opciones Tratamiento'!$B$3,AD10='Opciones Tratamiento'!$B$4),ISBLANK(AD10),ISTEXT(AD10))</xm:f>
          </x14:formula1>
          <xm:sqref>AH10:AH34</xm:sqref>
        </x14:dataValidation>
        <x14:dataValidation type="custom" allowBlank="1" showInputMessage="1" showErrorMessage="1" error="Recuerde que las acciones se generan bajo la medida de mitigar el riesgo" xr:uid="{00000000-0002-0000-0100-00000E000000}">
          <x14:formula1>
            <xm:f>IF(OR(AD10='Opciones Tratamiento'!$B$2,AD10='Opciones Tratamiento'!$B$3,AD10='Opciones Tratamiento'!$B$4),ISBLANK(AD10),ISTEXT(AD10))</xm:f>
          </x14:formula1>
          <xm:sqref>AI10:AI34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topLeftCell="A21" zoomScale="50" zoomScaleNormal="50" workbookViewId="0">
      <selection activeCell="L12" sqref="L12:M13"/>
    </sheetView>
  </sheetViews>
  <sheetFormatPr baseColWidth="10"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337" t="s">
        <v>161</v>
      </c>
      <c r="C2" s="337"/>
      <c r="D2" s="337"/>
      <c r="E2" s="337"/>
      <c r="F2" s="337"/>
      <c r="G2" s="337"/>
      <c r="H2" s="337"/>
      <c r="I2" s="337"/>
      <c r="J2" s="305" t="s">
        <v>2</v>
      </c>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305"/>
      <c r="AJ2" s="305"/>
      <c r="AK2" s="305"/>
      <c r="AL2" s="305"/>
      <c r="AM2" s="305"/>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337"/>
      <c r="C3" s="337"/>
      <c r="D3" s="337"/>
      <c r="E3" s="337"/>
      <c r="F3" s="337"/>
      <c r="G3" s="337"/>
      <c r="H3" s="337"/>
      <c r="I3" s="337"/>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305"/>
      <c r="AJ3" s="305"/>
      <c r="AK3" s="305"/>
      <c r="AL3" s="305"/>
      <c r="AM3" s="305"/>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337"/>
      <c r="C4" s="337"/>
      <c r="D4" s="337"/>
      <c r="E4" s="337"/>
      <c r="F4" s="337"/>
      <c r="G4" s="337"/>
      <c r="H4" s="337"/>
      <c r="I4" s="337"/>
      <c r="J4" s="305"/>
      <c r="K4" s="305"/>
      <c r="L4" s="305"/>
      <c r="M4" s="305"/>
      <c r="N4" s="305"/>
      <c r="O4" s="305"/>
      <c r="P4" s="305"/>
      <c r="Q4" s="305"/>
      <c r="R4" s="305"/>
      <c r="S4" s="305"/>
      <c r="T4" s="305"/>
      <c r="U4" s="305"/>
      <c r="V4" s="305"/>
      <c r="W4" s="305"/>
      <c r="X4" s="305"/>
      <c r="Y4" s="305"/>
      <c r="Z4" s="305"/>
      <c r="AA4" s="305"/>
      <c r="AB4" s="305"/>
      <c r="AC4" s="305"/>
      <c r="AD4" s="305"/>
      <c r="AE4" s="305"/>
      <c r="AF4" s="305"/>
      <c r="AG4" s="305"/>
      <c r="AH4" s="305"/>
      <c r="AI4" s="305"/>
      <c r="AJ4" s="305"/>
      <c r="AK4" s="305"/>
      <c r="AL4" s="305"/>
      <c r="AM4" s="305"/>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252" t="s">
        <v>4</v>
      </c>
      <c r="C6" s="252"/>
      <c r="D6" s="253"/>
      <c r="E6" s="290" t="s">
        <v>116</v>
      </c>
      <c r="F6" s="291"/>
      <c r="G6" s="291"/>
      <c r="H6" s="291"/>
      <c r="I6" s="292"/>
      <c r="J6" s="301" t="str">
        <f>IF(AND('Mapa final'!$H$10="Muy Alta",'Mapa final'!$L$10="Leve"),CONCATENATE("R",'Mapa final'!$A$10),"")</f>
        <v/>
      </c>
      <c r="K6" s="302"/>
      <c r="L6" s="302" t="str">
        <f>IF(AND('Mapa final'!$H$11="Muy Alta",'Mapa final'!$L$11="Leve"),CONCATENATE("R",'Mapa final'!$A$11),"")</f>
        <v/>
      </c>
      <c r="M6" s="302"/>
      <c r="N6" s="302" t="str">
        <f>IF(AND('Mapa final'!$H$12="Muy Alta",'Mapa final'!$L$12="Leve"),CONCATENATE("R",'Mapa final'!$A$12),"")</f>
        <v/>
      </c>
      <c r="O6" s="304"/>
      <c r="P6" s="301" t="str">
        <f>IF(AND('Mapa final'!$H$10="Muy Alta",'Mapa final'!$L$10="Menor"),CONCATENATE("R",'Mapa final'!$A$10),"")</f>
        <v/>
      </c>
      <c r="Q6" s="302"/>
      <c r="R6" s="302" t="str">
        <f>IF(AND('Mapa final'!$H$11="Muy Alta",'Mapa final'!$L$11="Menor"),CONCATENATE("R",'Mapa final'!$A$11),"")</f>
        <v/>
      </c>
      <c r="S6" s="302"/>
      <c r="T6" s="302" t="str">
        <f>IF(AND('Mapa final'!$H$12="Muy Alta",'Mapa final'!$L$12="Menor"),CONCATENATE("R",'Mapa final'!$A$12),"")</f>
        <v/>
      </c>
      <c r="U6" s="304"/>
      <c r="V6" s="301" t="str">
        <f>IF(AND('Mapa final'!$H$10="Muy Alta",'Mapa final'!$L$10="Moderado"),CONCATENATE("R",'Mapa final'!$A$10),"")</f>
        <v/>
      </c>
      <c r="W6" s="302"/>
      <c r="X6" s="302" t="str">
        <f>IF(AND('Mapa final'!$H$11="Muy Alta",'Mapa final'!$L$11="Moderado"),CONCATENATE("R",'Mapa final'!$A$11),"")</f>
        <v/>
      </c>
      <c r="Y6" s="302"/>
      <c r="Z6" s="302" t="str">
        <f>IF(AND('Mapa final'!$H$12="Muy Alta",'Mapa final'!$L$12="Moderado"),CONCATENATE("R",'Mapa final'!$A$12),"")</f>
        <v/>
      </c>
      <c r="AA6" s="304"/>
      <c r="AB6" s="301" t="str">
        <f>IF(AND('Mapa final'!$H$10="Muy Alta",'Mapa final'!$L$10="Mayor"),CONCATENATE("R",'Mapa final'!$A$10),"")</f>
        <v/>
      </c>
      <c r="AC6" s="302"/>
      <c r="AD6" s="302" t="str">
        <f>IF(AND('Mapa final'!$H$11="Muy Alta",'Mapa final'!$L$11="Mayor"),CONCATENATE("R",'Mapa final'!$A$11),"")</f>
        <v/>
      </c>
      <c r="AE6" s="302"/>
      <c r="AF6" s="302" t="str">
        <f>IF(AND('Mapa final'!$H$12="Muy Alta",'Mapa final'!$L$12="Mayor"),CONCATENATE("R",'Mapa final'!$A$12),"")</f>
        <v/>
      </c>
      <c r="AG6" s="304"/>
      <c r="AH6" s="316" t="str">
        <f>IF(AND('Mapa final'!$H$10="Muy Alta",'Mapa final'!$L$10="Catastrófico"),CONCATENATE("R",'Mapa final'!$A$10),"")</f>
        <v/>
      </c>
      <c r="AI6" s="317"/>
      <c r="AJ6" s="317" t="str">
        <f>IF(AND('Mapa final'!$H$11="Muy Alta",'Mapa final'!$L$11="Catastrófico"),CONCATENATE("R",'Mapa final'!$A$11),"")</f>
        <v/>
      </c>
      <c r="AK6" s="317"/>
      <c r="AL6" s="317" t="str">
        <f>IF(AND('Mapa final'!$H$12="Muy Alta",'Mapa final'!$L$12="Catastrófico"),CONCATENATE("R",'Mapa final'!$A$12),"")</f>
        <v/>
      </c>
      <c r="AM6" s="318"/>
      <c r="AO6" s="254" t="s">
        <v>79</v>
      </c>
      <c r="AP6" s="255"/>
      <c r="AQ6" s="255"/>
      <c r="AR6" s="255"/>
      <c r="AS6" s="255"/>
      <c r="AT6" s="256"/>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252"/>
      <c r="C7" s="252"/>
      <c r="D7" s="253"/>
      <c r="E7" s="293"/>
      <c r="F7" s="294"/>
      <c r="G7" s="294"/>
      <c r="H7" s="294"/>
      <c r="I7" s="295"/>
      <c r="J7" s="303"/>
      <c r="K7" s="299"/>
      <c r="L7" s="299"/>
      <c r="M7" s="299"/>
      <c r="N7" s="299"/>
      <c r="O7" s="300"/>
      <c r="P7" s="303"/>
      <c r="Q7" s="299"/>
      <c r="R7" s="299"/>
      <c r="S7" s="299"/>
      <c r="T7" s="299"/>
      <c r="U7" s="300"/>
      <c r="V7" s="303"/>
      <c r="W7" s="299"/>
      <c r="X7" s="299"/>
      <c r="Y7" s="299"/>
      <c r="Z7" s="299"/>
      <c r="AA7" s="300"/>
      <c r="AB7" s="303"/>
      <c r="AC7" s="299"/>
      <c r="AD7" s="299"/>
      <c r="AE7" s="299"/>
      <c r="AF7" s="299"/>
      <c r="AG7" s="300"/>
      <c r="AH7" s="310"/>
      <c r="AI7" s="311"/>
      <c r="AJ7" s="311"/>
      <c r="AK7" s="311"/>
      <c r="AL7" s="311"/>
      <c r="AM7" s="312"/>
      <c r="AN7" s="83"/>
      <c r="AO7" s="257"/>
      <c r="AP7" s="258"/>
      <c r="AQ7" s="258"/>
      <c r="AR7" s="258"/>
      <c r="AS7" s="258"/>
      <c r="AT7" s="259"/>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252"/>
      <c r="C8" s="252"/>
      <c r="D8" s="253"/>
      <c r="E8" s="293"/>
      <c r="F8" s="294"/>
      <c r="G8" s="294"/>
      <c r="H8" s="294"/>
      <c r="I8" s="295"/>
      <c r="J8" s="303" t="str">
        <f>IF(AND('Mapa final'!$H$13="Muy Alta",'Mapa final'!$L$13="Leve"),CONCATENATE("R",'Mapa final'!$A$13),"")</f>
        <v/>
      </c>
      <c r="K8" s="299"/>
      <c r="L8" s="299" t="str">
        <f>IF(AND('Mapa final'!$H$14="Muy Alta",'Mapa final'!$L$14="Leve"),CONCATENATE("R",'Mapa final'!$A$14),"")</f>
        <v/>
      </c>
      <c r="M8" s="299"/>
      <c r="N8" s="299" t="str">
        <f>IF(AND('Mapa final'!$H$15="Muy Alta",'Mapa final'!$L$15="Leve"),CONCATENATE("R",'Mapa final'!$A$15),"")</f>
        <v/>
      </c>
      <c r="O8" s="300"/>
      <c r="P8" s="303" t="str">
        <f>IF(AND('Mapa final'!$H$13="Muy Alta",'Mapa final'!$L$13="Menor"),CONCATENATE("R",'Mapa final'!$A$13),"")</f>
        <v/>
      </c>
      <c r="Q8" s="299"/>
      <c r="R8" s="299" t="str">
        <f>IF(AND('Mapa final'!$H$14="Muy Alta",'Mapa final'!$L$14="Menor"),CONCATENATE("R",'Mapa final'!$A$14),"")</f>
        <v/>
      </c>
      <c r="S8" s="299"/>
      <c r="T8" s="299" t="str">
        <f>IF(AND('Mapa final'!$H$15="Muy Alta",'Mapa final'!$L$15="Menor"),CONCATENATE("R",'Mapa final'!$A$15),"")</f>
        <v/>
      </c>
      <c r="U8" s="300"/>
      <c r="V8" s="303" t="str">
        <f>IF(AND('Mapa final'!$H$13="Muy Alta",'Mapa final'!$L$13="Moderado"),CONCATENATE("R",'Mapa final'!$A$13),"")</f>
        <v/>
      </c>
      <c r="W8" s="299"/>
      <c r="X8" s="299" t="str">
        <f>IF(AND('Mapa final'!$H$14="Muy Alta",'Mapa final'!$L$14="Moderado"),CONCATENATE("R",'Mapa final'!$A$14),"")</f>
        <v/>
      </c>
      <c r="Y8" s="299"/>
      <c r="Z8" s="299" t="str">
        <f>IF(AND('Mapa final'!$H$15="Muy Alta",'Mapa final'!$L$15="Moderado"),CONCATENATE("R",'Mapa final'!$A$15),"")</f>
        <v/>
      </c>
      <c r="AA8" s="300"/>
      <c r="AB8" s="303" t="str">
        <f>IF(AND('Mapa final'!$H$13="Muy Alta",'Mapa final'!$L$13="Mayor"),CONCATENATE("R",'Mapa final'!$A$13),"")</f>
        <v/>
      </c>
      <c r="AC8" s="299"/>
      <c r="AD8" s="299" t="str">
        <f>IF(AND('Mapa final'!$H$14="Muy Alta",'Mapa final'!$L$14="Mayor"),CONCATENATE("R",'Mapa final'!$A$14),"")</f>
        <v/>
      </c>
      <c r="AE8" s="299"/>
      <c r="AF8" s="299" t="str">
        <f>IF(AND('Mapa final'!$H$15="Muy Alta",'Mapa final'!$L$15="Mayor"),CONCATENATE("R",'Mapa final'!$A$15),"")</f>
        <v/>
      </c>
      <c r="AG8" s="300"/>
      <c r="AH8" s="310" t="str">
        <f>IF(AND('Mapa final'!$H$13="Muy Alta",'Mapa final'!$L$13="Catastrófico"),CONCATENATE("R",'Mapa final'!$A$13),"")</f>
        <v/>
      </c>
      <c r="AI8" s="311"/>
      <c r="AJ8" s="311" t="str">
        <f>IF(AND('Mapa final'!$H$14="Muy Alta",'Mapa final'!$L$14="Catastrófico"),CONCATENATE("R",'Mapa final'!$A$14),"")</f>
        <v/>
      </c>
      <c r="AK8" s="311"/>
      <c r="AL8" s="311" t="str">
        <f>IF(AND('Mapa final'!$H$15="Muy Alta",'Mapa final'!$L$15="Catastrófico"),CONCATENATE("R",'Mapa final'!$A$15),"")</f>
        <v/>
      </c>
      <c r="AM8" s="312"/>
      <c r="AN8" s="83"/>
      <c r="AO8" s="257"/>
      <c r="AP8" s="258"/>
      <c r="AQ8" s="258"/>
      <c r="AR8" s="258"/>
      <c r="AS8" s="258"/>
      <c r="AT8" s="259"/>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252"/>
      <c r="C9" s="252"/>
      <c r="D9" s="253"/>
      <c r="E9" s="293"/>
      <c r="F9" s="294"/>
      <c r="G9" s="294"/>
      <c r="H9" s="294"/>
      <c r="I9" s="295"/>
      <c r="J9" s="303"/>
      <c r="K9" s="299"/>
      <c r="L9" s="299"/>
      <c r="M9" s="299"/>
      <c r="N9" s="299"/>
      <c r="O9" s="300"/>
      <c r="P9" s="303"/>
      <c r="Q9" s="299"/>
      <c r="R9" s="299"/>
      <c r="S9" s="299"/>
      <c r="T9" s="299"/>
      <c r="U9" s="300"/>
      <c r="V9" s="303"/>
      <c r="W9" s="299"/>
      <c r="X9" s="299"/>
      <c r="Y9" s="299"/>
      <c r="Z9" s="299"/>
      <c r="AA9" s="300"/>
      <c r="AB9" s="303"/>
      <c r="AC9" s="299"/>
      <c r="AD9" s="299"/>
      <c r="AE9" s="299"/>
      <c r="AF9" s="299"/>
      <c r="AG9" s="300"/>
      <c r="AH9" s="310"/>
      <c r="AI9" s="311"/>
      <c r="AJ9" s="311"/>
      <c r="AK9" s="311"/>
      <c r="AL9" s="311"/>
      <c r="AM9" s="312"/>
      <c r="AN9" s="83"/>
      <c r="AO9" s="257"/>
      <c r="AP9" s="258"/>
      <c r="AQ9" s="258"/>
      <c r="AR9" s="258"/>
      <c r="AS9" s="258"/>
      <c r="AT9" s="259"/>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252"/>
      <c r="C10" s="252"/>
      <c r="D10" s="253"/>
      <c r="E10" s="293"/>
      <c r="F10" s="294"/>
      <c r="G10" s="294"/>
      <c r="H10" s="294"/>
      <c r="I10" s="295"/>
      <c r="J10" s="303" t="str">
        <f>IF(AND('Mapa final'!$H$16="Muy Alta",'Mapa final'!$L$16="Leve"),CONCATENATE("R",'Mapa final'!$A$16),"")</f>
        <v/>
      </c>
      <c r="K10" s="299"/>
      <c r="L10" s="299" t="str">
        <f>IF(AND('Mapa final'!$H$17="Muy Alta",'Mapa final'!$L$17="Leve"),CONCATENATE("R",'Mapa final'!$A$17),"")</f>
        <v/>
      </c>
      <c r="M10" s="299"/>
      <c r="N10" s="299" t="str">
        <f>IF(AND('Mapa final'!$H$23="Muy Alta",'Mapa final'!$L$23="Leve"),CONCATENATE("R",'Mapa final'!$A$23),"")</f>
        <v/>
      </c>
      <c r="O10" s="300"/>
      <c r="P10" s="303" t="str">
        <f>IF(AND('Mapa final'!$H$16="Muy Alta",'Mapa final'!$L$16="Menor"),CONCATENATE("R",'Mapa final'!$A$16),"")</f>
        <v/>
      </c>
      <c r="Q10" s="299"/>
      <c r="R10" s="299" t="str">
        <f>IF(AND('Mapa final'!$H$17="Muy Alta",'Mapa final'!$L$17="Menor"),CONCATENATE("R",'Mapa final'!$A$17),"")</f>
        <v/>
      </c>
      <c r="S10" s="299"/>
      <c r="T10" s="299" t="str">
        <f>IF(AND('Mapa final'!$H$23="Muy Alta",'Mapa final'!$L$23="Menor"),CONCATENATE("R",'Mapa final'!$A$23),"")</f>
        <v/>
      </c>
      <c r="U10" s="300"/>
      <c r="V10" s="303" t="str">
        <f>IF(AND('Mapa final'!$H$16="Muy Alta",'Mapa final'!$L$16="Moderado"),CONCATENATE("R",'Mapa final'!$A$16),"")</f>
        <v/>
      </c>
      <c r="W10" s="299"/>
      <c r="X10" s="299" t="str">
        <f>IF(AND('Mapa final'!$H$17="Muy Alta",'Mapa final'!$L$17="Moderado"),CONCATENATE("R",'Mapa final'!$A$17),"")</f>
        <v/>
      </c>
      <c r="Y10" s="299"/>
      <c r="Z10" s="299" t="str">
        <f>IF(AND('Mapa final'!$H$23="Muy Alta",'Mapa final'!$L$23="Moderado"),CONCATENATE("R",'Mapa final'!$A$23),"")</f>
        <v/>
      </c>
      <c r="AA10" s="300"/>
      <c r="AB10" s="303" t="str">
        <f>IF(AND('Mapa final'!$H$16="Muy Alta",'Mapa final'!$L$16="Mayor"),CONCATENATE("R",'Mapa final'!$A$16),"")</f>
        <v/>
      </c>
      <c r="AC10" s="299"/>
      <c r="AD10" s="299" t="str">
        <f>IF(AND('Mapa final'!$H$17="Muy Alta",'Mapa final'!$L$17="Mayor"),CONCATENATE("R",'Mapa final'!$A$17),"")</f>
        <v/>
      </c>
      <c r="AE10" s="299"/>
      <c r="AF10" s="299" t="str">
        <f>IF(AND('Mapa final'!$H$23="Muy Alta",'Mapa final'!$L$23="Mayor"),CONCATENATE("R",'Mapa final'!$A$23),"")</f>
        <v/>
      </c>
      <c r="AG10" s="300"/>
      <c r="AH10" s="310" t="str">
        <f>IF(AND('Mapa final'!$H$16="Muy Alta",'Mapa final'!$L$16="Catastrófico"),CONCATENATE("R",'Mapa final'!$A$16),"")</f>
        <v/>
      </c>
      <c r="AI10" s="311"/>
      <c r="AJ10" s="311" t="str">
        <f>IF(AND('Mapa final'!$H$17="Muy Alta",'Mapa final'!$L$17="Catastrófico"),CONCATENATE("R",'Mapa final'!$A$17),"")</f>
        <v/>
      </c>
      <c r="AK10" s="311"/>
      <c r="AL10" s="311" t="str">
        <f>IF(AND('Mapa final'!$H$23="Muy Alta",'Mapa final'!$L$23="Catastrófico"),CONCATENATE("R",'Mapa final'!$A$23),"")</f>
        <v/>
      </c>
      <c r="AM10" s="312"/>
      <c r="AN10" s="83"/>
      <c r="AO10" s="257"/>
      <c r="AP10" s="258"/>
      <c r="AQ10" s="258"/>
      <c r="AR10" s="258"/>
      <c r="AS10" s="258"/>
      <c r="AT10" s="259"/>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252"/>
      <c r="C11" s="252"/>
      <c r="D11" s="253"/>
      <c r="E11" s="293"/>
      <c r="F11" s="294"/>
      <c r="G11" s="294"/>
      <c r="H11" s="294"/>
      <c r="I11" s="295"/>
      <c r="J11" s="303"/>
      <c r="K11" s="299"/>
      <c r="L11" s="299"/>
      <c r="M11" s="299"/>
      <c r="N11" s="299"/>
      <c r="O11" s="300"/>
      <c r="P11" s="303"/>
      <c r="Q11" s="299"/>
      <c r="R11" s="299"/>
      <c r="S11" s="299"/>
      <c r="T11" s="299"/>
      <c r="U11" s="300"/>
      <c r="V11" s="303"/>
      <c r="W11" s="299"/>
      <c r="X11" s="299"/>
      <c r="Y11" s="299"/>
      <c r="Z11" s="299"/>
      <c r="AA11" s="300"/>
      <c r="AB11" s="303"/>
      <c r="AC11" s="299"/>
      <c r="AD11" s="299"/>
      <c r="AE11" s="299"/>
      <c r="AF11" s="299"/>
      <c r="AG11" s="300"/>
      <c r="AH11" s="310"/>
      <c r="AI11" s="311"/>
      <c r="AJ11" s="311"/>
      <c r="AK11" s="311"/>
      <c r="AL11" s="311"/>
      <c r="AM11" s="312"/>
      <c r="AN11" s="83"/>
      <c r="AO11" s="257"/>
      <c r="AP11" s="258"/>
      <c r="AQ11" s="258"/>
      <c r="AR11" s="258"/>
      <c r="AS11" s="258"/>
      <c r="AT11" s="259"/>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252"/>
      <c r="C12" s="252"/>
      <c r="D12" s="253"/>
      <c r="E12" s="293"/>
      <c r="F12" s="294"/>
      <c r="G12" s="294"/>
      <c r="H12" s="294"/>
      <c r="I12" s="295"/>
      <c r="J12" s="303" t="str">
        <f>IF(AND('Mapa final'!$H$29="Muy Alta",'Mapa final'!$L$29="Leve"),CONCATENATE("R",'Mapa final'!$A$29),"")</f>
        <v/>
      </c>
      <c r="K12" s="299"/>
      <c r="L12" s="299" t="str">
        <f>IF(AND('Mapa final'!$H$35="Muy Alta",'Mapa final'!$L$35="Leve"),CONCATENATE("R",'Mapa final'!$A$35),"")</f>
        <v/>
      </c>
      <c r="M12" s="299"/>
      <c r="N12" s="299" t="str">
        <f>IF(AND('Mapa final'!$H$41="Muy Alta",'Mapa final'!$L$41="Leve"),CONCATENATE("R",'Mapa final'!$A$41),"")</f>
        <v/>
      </c>
      <c r="O12" s="300"/>
      <c r="P12" s="303" t="str">
        <f>IF(AND('Mapa final'!$H$29="Muy Alta",'Mapa final'!$L$29="Menor"),CONCATENATE("R",'Mapa final'!$A$29),"")</f>
        <v/>
      </c>
      <c r="Q12" s="299"/>
      <c r="R12" s="299" t="str">
        <f>IF(AND('Mapa final'!$H$35="Muy Alta",'Mapa final'!$L$35="Menor"),CONCATENATE("R",'Mapa final'!$A$35),"")</f>
        <v/>
      </c>
      <c r="S12" s="299"/>
      <c r="T12" s="299" t="str">
        <f>IF(AND('Mapa final'!$H$41="Muy Alta",'Mapa final'!$L$41="Menor"),CONCATENATE("R",'Mapa final'!$A$41),"")</f>
        <v/>
      </c>
      <c r="U12" s="300"/>
      <c r="V12" s="303" t="str">
        <f>IF(AND('Mapa final'!$H$29="Muy Alta",'Mapa final'!$L$29="Moderado"),CONCATENATE("R",'Mapa final'!$A$29),"")</f>
        <v/>
      </c>
      <c r="W12" s="299"/>
      <c r="X12" s="299" t="str">
        <f>IF(AND('Mapa final'!$H$35="Muy Alta",'Mapa final'!$L$35="Moderado"),CONCATENATE("R",'Mapa final'!$A$35),"")</f>
        <v/>
      </c>
      <c r="Y12" s="299"/>
      <c r="Z12" s="299" t="str">
        <f>IF(AND('Mapa final'!$H$41="Muy Alta",'Mapa final'!$L$41="Moderado"),CONCATENATE("R",'Mapa final'!$A$41),"")</f>
        <v/>
      </c>
      <c r="AA12" s="300"/>
      <c r="AB12" s="303" t="str">
        <f>IF(AND('Mapa final'!$H$29="Muy Alta",'Mapa final'!$L$29="Mayor"),CONCATENATE("R",'Mapa final'!$A$29),"")</f>
        <v/>
      </c>
      <c r="AC12" s="299"/>
      <c r="AD12" s="299" t="str">
        <f>IF(AND('Mapa final'!$H$35="Muy Alta",'Mapa final'!$L$35="Mayor"),CONCATENATE("R",'Mapa final'!$A$35),"")</f>
        <v/>
      </c>
      <c r="AE12" s="299"/>
      <c r="AF12" s="299" t="str">
        <f>IF(AND('Mapa final'!$H$41="Muy Alta",'Mapa final'!$L$41="Mayor"),CONCATENATE("R",'Mapa final'!$A$41),"")</f>
        <v/>
      </c>
      <c r="AG12" s="300"/>
      <c r="AH12" s="310" t="str">
        <f>IF(AND('Mapa final'!$H$29="Muy Alta",'Mapa final'!$L$29="Catastrófico"),CONCATENATE("R",'Mapa final'!$A$29),"")</f>
        <v/>
      </c>
      <c r="AI12" s="311"/>
      <c r="AJ12" s="311" t="str">
        <f>IF(AND('Mapa final'!$H$35="Muy Alta",'Mapa final'!$L$35="Catastrófico"),CONCATENATE("R",'Mapa final'!$A$35),"")</f>
        <v/>
      </c>
      <c r="AK12" s="311"/>
      <c r="AL12" s="311" t="str">
        <f>IF(AND('Mapa final'!$H$41="Muy Alta",'Mapa final'!$L$41="Catastrófico"),CONCATENATE("R",'Mapa final'!$A$41),"")</f>
        <v/>
      </c>
      <c r="AM12" s="312"/>
      <c r="AN12" s="83"/>
      <c r="AO12" s="257"/>
      <c r="AP12" s="258"/>
      <c r="AQ12" s="258"/>
      <c r="AR12" s="258"/>
      <c r="AS12" s="258"/>
      <c r="AT12" s="259"/>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252"/>
      <c r="C13" s="252"/>
      <c r="D13" s="253"/>
      <c r="E13" s="296"/>
      <c r="F13" s="297"/>
      <c r="G13" s="297"/>
      <c r="H13" s="297"/>
      <c r="I13" s="298"/>
      <c r="J13" s="303"/>
      <c r="K13" s="299"/>
      <c r="L13" s="299"/>
      <c r="M13" s="299"/>
      <c r="N13" s="299"/>
      <c r="O13" s="300"/>
      <c r="P13" s="303"/>
      <c r="Q13" s="299"/>
      <c r="R13" s="299"/>
      <c r="S13" s="299"/>
      <c r="T13" s="299"/>
      <c r="U13" s="300"/>
      <c r="V13" s="303"/>
      <c r="W13" s="299"/>
      <c r="X13" s="299"/>
      <c r="Y13" s="299"/>
      <c r="Z13" s="299"/>
      <c r="AA13" s="300"/>
      <c r="AB13" s="303"/>
      <c r="AC13" s="299"/>
      <c r="AD13" s="299"/>
      <c r="AE13" s="299"/>
      <c r="AF13" s="299"/>
      <c r="AG13" s="300"/>
      <c r="AH13" s="313"/>
      <c r="AI13" s="314"/>
      <c r="AJ13" s="314"/>
      <c r="AK13" s="314"/>
      <c r="AL13" s="314"/>
      <c r="AM13" s="315"/>
      <c r="AN13" s="83"/>
      <c r="AO13" s="260"/>
      <c r="AP13" s="261"/>
      <c r="AQ13" s="261"/>
      <c r="AR13" s="261"/>
      <c r="AS13" s="261"/>
      <c r="AT13" s="262"/>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252"/>
      <c r="C14" s="252"/>
      <c r="D14" s="253"/>
      <c r="E14" s="290" t="s">
        <v>115</v>
      </c>
      <c r="F14" s="291"/>
      <c r="G14" s="291"/>
      <c r="H14" s="291"/>
      <c r="I14" s="291"/>
      <c r="J14" s="325" t="str">
        <f>IF(AND('Mapa final'!$H$10="Alta",'Mapa final'!$L$10="Leve"),CONCATENATE("R",'Mapa final'!$A$10),"")</f>
        <v/>
      </c>
      <c r="K14" s="326"/>
      <c r="L14" s="326" t="str">
        <f>IF(AND('Mapa final'!$H$11="Alta",'Mapa final'!$L$11="Leve"),CONCATENATE("R",'Mapa final'!$A$11),"")</f>
        <v/>
      </c>
      <c r="M14" s="326"/>
      <c r="N14" s="326" t="str">
        <f>IF(AND('Mapa final'!$H$12="Alta",'Mapa final'!$L$12="Leve"),CONCATENATE("R",'Mapa final'!$A$12),"")</f>
        <v/>
      </c>
      <c r="O14" s="327"/>
      <c r="P14" s="325" t="str">
        <f>IF(AND('Mapa final'!$H$10="Alta",'Mapa final'!$L$10="Menor"),CONCATENATE("R",'Mapa final'!$A$10),"")</f>
        <v/>
      </c>
      <c r="Q14" s="326"/>
      <c r="R14" s="326" t="str">
        <f>IF(AND('Mapa final'!$H$11="Alta",'Mapa final'!$L$11="Menor"),CONCATENATE("R",'Mapa final'!$A$11),"")</f>
        <v/>
      </c>
      <c r="S14" s="326"/>
      <c r="T14" s="326" t="str">
        <f>IF(AND('Mapa final'!$H$12="Alta",'Mapa final'!$L$12="Menor"),CONCATENATE("R",'Mapa final'!$A$12),"")</f>
        <v/>
      </c>
      <c r="U14" s="327"/>
      <c r="V14" s="301" t="str">
        <f>IF(AND('Mapa final'!$H$10="Alta",'Mapa final'!$L$10="Moderado"),CONCATENATE("R",'Mapa final'!$A$10),"")</f>
        <v/>
      </c>
      <c r="W14" s="302"/>
      <c r="X14" s="302" t="str">
        <f>IF(AND('Mapa final'!$H$11="Alta",'Mapa final'!$L$11="Moderado"),CONCATENATE("R",'Mapa final'!$A$11),"")</f>
        <v/>
      </c>
      <c r="Y14" s="302"/>
      <c r="Z14" s="302" t="str">
        <f>IF(AND('Mapa final'!$H$12="Alta",'Mapa final'!$L$12="Moderado"),CONCATENATE("R",'Mapa final'!$A$12),"")</f>
        <v>R3</v>
      </c>
      <c r="AA14" s="304"/>
      <c r="AB14" s="301" t="str">
        <f>IF(AND('Mapa final'!$H$10="Alta",'Mapa final'!$L$10="Mayor"),CONCATENATE("R",'Mapa final'!$A$10),"")</f>
        <v/>
      </c>
      <c r="AC14" s="302"/>
      <c r="AD14" s="302" t="str">
        <f>IF(AND('Mapa final'!$H$11="Alta",'Mapa final'!$L$11="Mayor"),CONCATENATE("R",'Mapa final'!$A$11),"")</f>
        <v/>
      </c>
      <c r="AE14" s="302"/>
      <c r="AF14" s="302" t="str">
        <f>IF(AND('Mapa final'!$H$12="Alta",'Mapa final'!$L$12="Mayor"),CONCATENATE("R",'Mapa final'!$A$12),"")</f>
        <v/>
      </c>
      <c r="AG14" s="304"/>
      <c r="AH14" s="316" t="str">
        <f>IF(AND('Mapa final'!$H$10="Alta",'Mapa final'!$L$10="Catastrófico"),CONCATENATE("R",'Mapa final'!$A$10),"")</f>
        <v/>
      </c>
      <c r="AI14" s="317"/>
      <c r="AJ14" s="317" t="str">
        <f>IF(AND('Mapa final'!$H$11="Alta",'Mapa final'!$L$11="Catastrófico"),CONCATENATE("R",'Mapa final'!$A$11),"")</f>
        <v/>
      </c>
      <c r="AK14" s="317"/>
      <c r="AL14" s="317" t="str">
        <f>IF(AND('Mapa final'!$H$12="Alta",'Mapa final'!$L$12="Catastrófico"),CONCATENATE("R",'Mapa final'!$A$12),"")</f>
        <v/>
      </c>
      <c r="AM14" s="318"/>
      <c r="AN14" s="83"/>
      <c r="AO14" s="263" t="s">
        <v>80</v>
      </c>
      <c r="AP14" s="264"/>
      <c r="AQ14" s="264"/>
      <c r="AR14" s="264"/>
      <c r="AS14" s="264"/>
      <c r="AT14" s="265"/>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252"/>
      <c r="C15" s="252"/>
      <c r="D15" s="253"/>
      <c r="E15" s="293"/>
      <c r="F15" s="294"/>
      <c r="G15" s="294"/>
      <c r="H15" s="294"/>
      <c r="I15" s="294"/>
      <c r="J15" s="319"/>
      <c r="K15" s="320"/>
      <c r="L15" s="320"/>
      <c r="M15" s="320"/>
      <c r="N15" s="320"/>
      <c r="O15" s="321"/>
      <c r="P15" s="319"/>
      <c r="Q15" s="320"/>
      <c r="R15" s="320"/>
      <c r="S15" s="320"/>
      <c r="T15" s="320"/>
      <c r="U15" s="321"/>
      <c r="V15" s="303"/>
      <c r="W15" s="299"/>
      <c r="X15" s="299"/>
      <c r="Y15" s="299"/>
      <c r="Z15" s="299"/>
      <c r="AA15" s="300"/>
      <c r="AB15" s="303"/>
      <c r="AC15" s="299"/>
      <c r="AD15" s="299"/>
      <c r="AE15" s="299"/>
      <c r="AF15" s="299"/>
      <c r="AG15" s="300"/>
      <c r="AH15" s="310"/>
      <c r="AI15" s="311"/>
      <c r="AJ15" s="311"/>
      <c r="AK15" s="311"/>
      <c r="AL15" s="311"/>
      <c r="AM15" s="312"/>
      <c r="AN15" s="83"/>
      <c r="AO15" s="266"/>
      <c r="AP15" s="267"/>
      <c r="AQ15" s="267"/>
      <c r="AR15" s="267"/>
      <c r="AS15" s="267"/>
      <c r="AT15" s="268"/>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252"/>
      <c r="C16" s="252"/>
      <c r="D16" s="253"/>
      <c r="E16" s="293"/>
      <c r="F16" s="294"/>
      <c r="G16" s="294"/>
      <c r="H16" s="294"/>
      <c r="I16" s="294"/>
      <c r="J16" s="319" t="str">
        <f>IF(AND('Mapa final'!$H$13="Alta",'Mapa final'!$L$13="Leve"),CONCATENATE("R",'Mapa final'!$A$13),"")</f>
        <v/>
      </c>
      <c r="K16" s="320"/>
      <c r="L16" s="320" t="str">
        <f>IF(AND('Mapa final'!$H$14="Alta",'Mapa final'!$L$14="Leve"),CONCATENATE("R",'Mapa final'!$A$14),"")</f>
        <v/>
      </c>
      <c r="M16" s="320"/>
      <c r="N16" s="320" t="str">
        <f>IF(AND('Mapa final'!$H$15="Alta",'Mapa final'!$L$15="Leve"),CONCATENATE("R",'Mapa final'!$A$15),"")</f>
        <v/>
      </c>
      <c r="O16" s="321"/>
      <c r="P16" s="319" t="str">
        <f>IF(AND('Mapa final'!$H$13="Alta",'Mapa final'!$L$13="Menor"),CONCATENATE("R",'Mapa final'!$A$13),"")</f>
        <v/>
      </c>
      <c r="Q16" s="320"/>
      <c r="R16" s="320" t="str">
        <f>IF(AND('Mapa final'!$H$14="Alta",'Mapa final'!$L$14="Menor"),CONCATENATE("R",'Mapa final'!$A$14),"")</f>
        <v/>
      </c>
      <c r="S16" s="320"/>
      <c r="T16" s="320" t="str">
        <f>IF(AND('Mapa final'!$H$15="Alta",'Mapa final'!$L$15="Menor"),CONCATENATE("R",'Mapa final'!$A$15),"")</f>
        <v/>
      </c>
      <c r="U16" s="321"/>
      <c r="V16" s="303" t="str">
        <f>IF(AND('Mapa final'!$H$13="Alta",'Mapa final'!$L$13="Moderado"),CONCATENATE("R",'Mapa final'!$A$13),"")</f>
        <v/>
      </c>
      <c r="W16" s="299"/>
      <c r="X16" s="299" t="str">
        <f>IF(AND('Mapa final'!$H$14="Alta",'Mapa final'!$L$14="Moderado"),CONCATENATE("R",'Mapa final'!$A$14),"")</f>
        <v/>
      </c>
      <c r="Y16" s="299"/>
      <c r="Z16" s="299" t="str">
        <f>IF(AND('Mapa final'!$H$15="Alta",'Mapa final'!$L$15="Moderado"),CONCATENATE("R",'Mapa final'!$A$15),"")</f>
        <v/>
      </c>
      <c r="AA16" s="300"/>
      <c r="AB16" s="303" t="str">
        <f>IF(AND('Mapa final'!$H$13="Alta",'Mapa final'!$L$13="Mayor"),CONCATENATE("R",'Mapa final'!$A$13),"")</f>
        <v/>
      </c>
      <c r="AC16" s="299"/>
      <c r="AD16" s="299" t="str">
        <f>IF(AND('Mapa final'!$H$14="Alta",'Mapa final'!$L$14="Mayor"),CONCATENATE("R",'Mapa final'!$A$14),"")</f>
        <v>R5</v>
      </c>
      <c r="AE16" s="299"/>
      <c r="AF16" s="299" t="str">
        <f>IF(AND('Mapa final'!$H$15="Alta",'Mapa final'!$L$15="Mayor"),CONCATENATE("R",'Mapa final'!$A$15),"")</f>
        <v/>
      </c>
      <c r="AG16" s="300"/>
      <c r="AH16" s="310" t="str">
        <f>IF(AND('Mapa final'!$H$13="Alta",'Mapa final'!$L$13="Catastrófico"),CONCATENATE("R",'Mapa final'!$A$13),"")</f>
        <v/>
      </c>
      <c r="AI16" s="311"/>
      <c r="AJ16" s="311" t="str">
        <f>IF(AND('Mapa final'!$H$14="Alta",'Mapa final'!$L$14="Catastrófico"),CONCATENATE("R",'Mapa final'!$A$14),"")</f>
        <v/>
      </c>
      <c r="AK16" s="311"/>
      <c r="AL16" s="311" t="str">
        <f>IF(AND('Mapa final'!$H$15="Alta",'Mapa final'!$L$15="Catastrófico"),CONCATENATE("R",'Mapa final'!$A$15),"")</f>
        <v/>
      </c>
      <c r="AM16" s="312"/>
      <c r="AN16" s="83"/>
      <c r="AO16" s="266"/>
      <c r="AP16" s="267"/>
      <c r="AQ16" s="267"/>
      <c r="AR16" s="267"/>
      <c r="AS16" s="267"/>
      <c r="AT16" s="268"/>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252"/>
      <c r="C17" s="252"/>
      <c r="D17" s="253"/>
      <c r="E17" s="293"/>
      <c r="F17" s="294"/>
      <c r="G17" s="294"/>
      <c r="H17" s="294"/>
      <c r="I17" s="294"/>
      <c r="J17" s="319"/>
      <c r="K17" s="320"/>
      <c r="L17" s="320"/>
      <c r="M17" s="320"/>
      <c r="N17" s="320"/>
      <c r="O17" s="321"/>
      <c r="P17" s="319"/>
      <c r="Q17" s="320"/>
      <c r="R17" s="320"/>
      <c r="S17" s="320"/>
      <c r="T17" s="320"/>
      <c r="U17" s="321"/>
      <c r="V17" s="303"/>
      <c r="W17" s="299"/>
      <c r="X17" s="299"/>
      <c r="Y17" s="299"/>
      <c r="Z17" s="299"/>
      <c r="AA17" s="300"/>
      <c r="AB17" s="303"/>
      <c r="AC17" s="299"/>
      <c r="AD17" s="299"/>
      <c r="AE17" s="299"/>
      <c r="AF17" s="299"/>
      <c r="AG17" s="300"/>
      <c r="AH17" s="310"/>
      <c r="AI17" s="311"/>
      <c r="AJ17" s="311"/>
      <c r="AK17" s="311"/>
      <c r="AL17" s="311"/>
      <c r="AM17" s="312"/>
      <c r="AN17" s="83"/>
      <c r="AO17" s="266"/>
      <c r="AP17" s="267"/>
      <c r="AQ17" s="267"/>
      <c r="AR17" s="267"/>
      <c r="AS17" s="267"/>
      <c r="AT17" s="268"/>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252"/>
      <c r="C18" s="252"/>
      <c r="D18" s="253"/>
      <c r="E18" s="293"/>
      <c r="F18" s="294"/>
      <c r="G18" s="294"/>
      <c r="H18" s="294"/>
      <c r="I18" s="294"/>
      <c r="J18" s="319" t="str">
        <f>IF(AND('Mapa final'!$H$16="Alta",'Mapa final'!$L$16="Leve"),CONCATENATE("R",'Mapa final'!$A$16),"")</f>
        <v/>
      </c>
      <c r="K18" s="320"/>
      <c r="L18" s="320" t="str">
        <f>IF(AND('Mapa final'!$H$17="Alta",'Mapa final'!$L$17="Leve"),CONCATENATE("R",'Mapa final'!$A$17),"")</f>
        <v/>
      </c>
      <c r="M18" s="320"/>
      <c r="N18" s="320" t="str">
        <f>IF(AND('Mapa final'!$H$23="Alta",'Mapa final'!$L$23="Leve"),CONCATENATE("R",'Mapa final'!$A$23),"")</f>
        <v/>
      </c>
      <c r="O18" s="321"/>
      <c r="P18" s="319" t="str">
        <f>IF(AND('Mapa final'!$H$16="Alta",'Mapa final'!$L$16="Menor"),CONCATENATE("R",'Mapa final'!$A$16),"")</f>
        <v/>
      </c>
      <c r="Q18" s="320"/>
      <c r="R18" s="320" t="str">
        <f>IF(AND('Mapa final'!$H$17="Alta",'Mapa final'!$L$17="Menor"),CONCATENATE("R",'Mapa final'!$A$17),"")</f>
        <v/>
      </c>
      <c r="S18" s="320"/>
      <c r="T18" s="320" t="str">
        <f>IF(AND('Mapa final'!$H$23="Alta",'Mapa final'!$L$23="Menor"),CONCATENATE("R",'Mapa final'!$A$23),"")</f>
        <v/>
      </c>
      <c r="U18" s="321"/>
      <c r="V18" s="303" t="str">
        <f>IF(AND('Mapa final'!$H$16="Alta",'Mapa final'!$L$16="Moderado"),CONCATENATE("R",'Mapa final'!$A$16),"")</f>
        <v/>
      </c>
      <c r="W18" s="299"/>
      <c r="X18" s="299" t="str">
        <f>IF(AND('Mapa final'!$H$17="Alta",'Mapa final'!$L$17="Moderado"),CONCATENATE("R",'Mapa final'!$A$17),"")</f>
        <v/>
      </c>
      <c r="Y18" s="299"/>
      <c r="Z18" s="299" t="str">
        <f>IF(AND('Mapa final'!$H$23="Alta",'Mapa final'!$L$23="Moderado"),CONCATENATE("R",'Mapa final'!$A$23),"")</f>
        <v/>
      </c>
      <c r="AA18" s="300"/>
      <c r="AB18" s="303" t="str">
        <f>IF(AND('Mapa final'!$H$16="Alta",'Mapa final'!$L$16="Mayor"),CONCATENATE("R",'Mapa final'!$A$16),"")</f>
        <v/>
      </c>
      <c r="AC18" s="299"/>
      <c r="AD18" s="299" t="str">
        <f>IF(AND('Mapa final'!$H$17="Alta",'Mapa final'!$L$17="Mayor"),CONCATENATE("R",'Mapa final'!$A$17),"")</f>
        <v/>
      </c>
      <c r="AE18" s="299"/>
      <c r="AF18" s="299" t="str">
        <f>IF(AND('Mapa final'!$H$23="Alta",'Mapa final'!$L$23="Mayor"),CONCATENATE("R",'Mapa final'!$A$23),"")</f>
        <v/>
      </c>
      <c r="AG18" s="300"/>
      <c r="AH18" s="310" t="str">
        <f>IF(AND('Mapa final'!$H$16="Alta",'Mapa final'!$L$16="Catastrófico"),CONCATENATE("R",'Mapa final'!$A$16),"")</f>
        <v/>
      </c>
      <c r="AI18" s="311"/>
      <c r="AJ18" s="311" t="str">
        <f>IF(AND('Mapa final'!$H$17="Alta",'Mapa final'!$L$17="Catastrófico"),CONCATENATE("R",'Mapa final'!$A$17),"")</f>
        <v/>
      </c>
      <c r="AK18" s="311"/>
      <c r="AL18" s="311" t="str">
        <f>IF(AND('Mapa final'!$H$23="Alta",'Mapa final'!$L$23="Catastrófico"),CONCATENATE("R",'Mapa final'!$A$23),"")</f>
        <v/>
      </c>
      <c r="AM18" s="312"/>
      <c r="AN18" s="83"/>
      <c r="AO18" s="266"/>
      <c r="AP18" s="267"/>
      <c r="AQ18" s="267"/>
      <c r="AR18" s="267"/>
      <c r="AS18" s="267"/>
      <c r="AT18" s="268"/>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252"/>
      <c r="C19" s="252"/>
      <c r="D19" s="253"/>
      <c r="E19" s="293"/>
      <c r="F19" s="294"/>
      <c r="G19" s="294"/>
      <c r="H19" s="294"/>
      <c r="I19" s="294"/>
      <c r="J19" s="319"/>
      <c r="K19" s="320"/>
      <c r="L19" s="320"/>
      <c r="M19" s="320"/>
      <c r="N19" s="320"/>
      <c r="O19" s="321"/>
      <c r="P19" s="319"/>
      <c r="Q19" s="320"/>
      <c r="R19" s="320"/>
      <c r="S19" s="320"/>
      <c r="T19" s="320"/>
      <c r="U19" s="321"/>
      <c r="V19" s="303"/>
      <c r="W19" s="299"/>
      <c r="X19" s="299"/>
      <c r="Y19" s="299"/>
      <c r="Z19" s="299"/>
      <c r="AA19" s="300"/>
      <c r="AB19" s="303"/>
      <c r="AC19" s="299"/>
      <c r="AD19" s="299"/>
      <c r="AE19" s="299"/>
      <c r="AF19" s="299"/>
      <c r="AG19" s="300"/>
      <c r="AH19" s="310"/>
      <c r="AI19" s="311"/>
      <c r="AJ19" s="311"/>
      <c r="AK19" s="311"/>
      <c r="AL19" s="311"/>
      <c r="AM19" s="312"/>
      <c r="AN19" s="83"/>
      <c r="AO19" s="266"/>
      <c r="AP19" s="267"/>
      <c r="AQ19" s="267"/>
      <c r="AR19" s="267"/>
      <c r="AS19" s="267"/>
      <c r="AT19" s="268"/>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252"/>
      <c r="C20" s="252"/>
      <c r="D20" s="253"/>
      <c r="E20" s="293"/>
      <c r="F20" s="294"/>
      <c r="G20" s="294"/>
      <c r="H20" s="294"/>
      <c r="I20" s="294"/>
      <c r="J20" s="319" t="str">
        <f>IF(AND('Mapa final'!$H$29="Alta",'Mapa final'!$L$29="Leve"),CONCATENATE("R",'Mapa final'!$A$29),"")</f>
        <v/>
      </c>
      <c r="K20" s="320"/>
      <c r="L20" s="320" t="str">
        <f>IF(AND('Mapa final'!$H$35="Alta",'Mapa final'!$L$35="Leve"),CONCATENATE("R",'Mapa final'!$A$35),"")</f>
        <v/>
      </c>
      <c r="M20" s="320"/>
      <c r="N20" s="320" t="str">
        <f>IF(AND('Mapa final'!$H$41="Alta",'Mapa final'!$L$41="Leve"),CONCATENATE("R",'Mapa final'!$A$41),"")</f>
        <v/>
      </c>
      <c r="O20" s="321"/>
      <c r="P20" s="319" t="str">
        <f>IF(AND('Mapa final'!$H$29="Alta",'Mapa final'!$L$29="Menor"),CONCATENATE("R",'Mapa final'!$A$29),"")</f>
        <v/>
      </c>
      <c r="Q20" s="320"/>
      <c r="R20" s="320" t="str">
        <f>IF(AND('Mapa final'!$H$35="Alta",'Mapa final'!$L$35="Menor"),CONCATENATE("R",'Mapa final'!$A$35),"")</f>
        <v/>
      </c>
      <c r="S20" s="320"/>
      <c r="T20" s="320" t="str">
        <f>IF(AND('Mapa final'!$H$41="Alta",'Mapa final'!$L$41="Menor"),CONCATENATE("R",'Mapa final'!$A$41),"")</f>
        <v/>
      </c>
      <c r="U20" s="321"/>
      <c r="V20" s="303" t="str">
        <f>IF(AND('Mapa final'!$H$29="Alta",'Mapa final'!$L$29="Moderado"),CONCATENATE("R",'Mapa final'!$A$29),"")</f>
        <v/>
      </c>
      <c r="W20" s="299"/>
      <c r="X20" s="299" t="str">
        <f>IF(AND('Mapa final'!$H$35="Alta",'Mapa final'!$L$35="Moderado"),CONCATENATE("R",'Mapa final'!$A$35),"")</f>
        <v/>
      </c>
      <c r="Y20" s="299"/>
      <c r="Z20" s="299" t="str">
        <f>IF(AND('Mapa final'!$H$41="Alta",'Mapa final'!$L$41="Moderado"),CONCATENATE("R",'Mapa final'!$A$41),"")</f>
        <v/>
      </c>
      <c r="AA20" s="300"/>
      <c r="AB20" s="303" t="str">
        <f>IF(AND('Mapa final'!$H$29="Alta",'Mapa final'!$L$29="Mayor"),CONCATENATE("R",'Mapa final'!$A$29),"")</f>
        <v/>
      </c>
      <c r="AC20" s="299"/>
      <c r="AD20" s="299" t="str">
        <f>IF(AND('Mapa final'!$H$35="Alta",'Mapa final'!$L$35="Mayor"),CONCATENATE("R",'Mapa final'!$A$35),"")</f>
        <v/>
      </c>
      <c r="AE20" s="299"/>
      <c r="AF20" s="299" t="str">
        <f>IF(AND('Mapa final'!$H$41="Alta",'Mapa final'!$L$41="Mayor"),CONCATENATE("R",'Mapa final'!$A$41),"")</f>
        <v/>
      </c>
      <c r="AG20" s="300"/>
      <c r="AH20" s="310" t="str">
        <f>IF(AND('Mapa final'!$H$29="Alta",'Mapa final'!$L$29="Catastrófico"),CONCATENATE("R",'Mapa final'!$A$29),"")</f>
        <v/>
      </c>
      <c r="AI20" s="311"/>
      <c r="AJ20" s="311" t="str">
        <f>IF(AND('Mapa final'!$H$35="Alta",'Mapa final'!$L$35="Catastrófico"),CONCATENATE("R",'Mapa final'!$A$35),"")</f>
        <v/>
      </c>
      <c r="AK20" s="311"/>
      <c r="AL20" s="311" t="str">
        <f>IF(AND('Mapa final'!$H$41="Alta",'Mapa final'!$L$41="Catastrófico"),CONCATENATE("R",'Mapa final'!$A$41),"")</f>
        <v/>
      </c>
      <c r="AM20" s="312"/>
      <c r="AN20" s="83"/>
      <c r="AO20" s="266"/>
      <c r="AP20" s="267"/>
      <c r="AQ20" s="267"/>
      <c r="AR20" s="267"/>
      <c r="AS20" s="267"/>
      <c r="AT20" s="268"/>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252"/>
      <c r="C21" s="252"/>
      <c r="D21" s="253"/>
      <c r="E21" s="296"/>
      <c r="F21" s="297"/>
      <c r="G21" s="297"/>
      <c r="H21" s="297"/>
      <c r="I21" s="297"/>
      <c r="J21" s="322"/>
      <c r="K21" s="323"/>
      <c r="L21" s="323"/>
      <c r="M21" s="323"/>
      <c r="N21" s="323"/>
      <c r="O21" s="324"/>
      <c r="P21" s="322"/>
      <c r="Q21" s="323"/>
      <c r="R21" s="323"/>
      <c r="S21" s="323"/>
      <c r="T21" s="323"/>
      <c r="U21" s="324"/>
      <c r="V21" s="307"/>
      <c r="W21" s="308"/>
      <c r="X21" s="308"/>
      <c r="Y21" s="308"/>
      <c r="Z21" s="308"/>
      <c r="AA21" s="309"/>
      <c r="AB21" s="307"/>
      <c r="AC21" s="308"/>
      <c r="AD21" s="308"/>
      <c r="AE21" s="308"/>
      <c r="AF21" s="308"/>
      <c r="AG21" s="309"/>
      <c r="AH21" s="313"/>
      <c r="AI21" s="314"/>
      <c r="AJ21" s="314"/>
      <c r="AK21" s="314"/>
      <c r="AL21" s="314"/>
      <c r="AM21" s="315"/>
      <c r="AN21" s="83"/>
      <c r="AO21" s="269"/>
      <c r="AP21" s="270"/>
      <c r="AQ21" s="270"/>
      <c r="AR21" s="270"/>
      <c r="AS21" s="270"/>
      <c r="AT21" s="271"/>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252"/>
      <c r="C22" s="252"/>
      <c r="D22" s="253"/>
      <c r="E22" s="290" t="s">
        <v>117</v>
      </c>
      <c r="F22" s="291"/>
      <c r="G22" s="291"/>
      <c r="H22" s="291"/>
      <c r="I22" s="292"/>
      <c r="J22" s="325" t="str">
        <f>IF(AND('Mapa final'!$H$10="Media",'Mapa final'!$L$10="Leve"),CONCATENATE("R",'Mapa final'!$A$10),"")</f>
        <v/>
      </c>
      <c r="K22" s="326"/>
      <c r="L22" s="326" t="str">
        <f>IF(AND('Mapa final'!$H$11="Media",'Mapa final'!$L$11="Leve"),CONCATENATE("R",'Mapa final'!$A$11),"")</f>
        <v/>
      </c>
      <c r="M22" s="326"/>
      <c r="N22" s="326" t="str">
        <f>IF(AND('Mapa final'!$H$12="Media",'Mapa final'!$L$12="Leve"),CONCATENATE("R",'Mapa final'!$A$12),"")</f>
        <v/>
      </c>
      <c r="O22" s="327"/>
      <c r="P22" s="325" t="str">
        <f>IF(AND('Mapa final'!$H$10="Media",'Mapa final'!$L$10="Menor"),CONCATENATE("R",'Mapa final'!$A$10),"")</f>
        <v/>
      </c>
      <c r="Q22" s="326"/>
      <c r="R22" s="326" t="str">
        <f>IF(AND('Mapa final'!$H$11="Media",'Mapa final'!$L$11="Menor"),CONCATENATE("R",'Mapa final'!$A$11),"")</f>
        <v/>
      </c>
      <c r="S22" s="326"/>
      <c r="T22" s="326" t="str">
        <f>IF(AND('Mapa final'!$H$12="Media",'Mapa final'!$L$12="Menor"),CONCATENATE("R",'Mapa final'!$A$12),"")</f>
        <v/>
      </c>
      <c r="U22" s="327"/>
      <c r="V22" s="325" t="str">
        <f>IF(AND('Mapa final'!$H$10="Media",'Mapa final'!$L$10="Moderado"),CONCATENATE("R",'Mapa final'!$A$10),"")</f>
        <v/>
      </c>
      <c r="W22" s="326"/>
      <c r="X22" s="326" t="str">
        <f>IF(AND('Mapa final'!$H$11="Media",'Mapa final'!$L$11="Moderado"),CONCATENATE("R",'Mapa final'!$A$11),"")</f>
        <v>R2</v>
      </c>
      <c r="Y22" s="326"/>
      <c r="Z22" s="326" t="str">
        <f>IF(AND('Mapa final'!$H$12="Media",'Mapa final'!$L$12="Moderado"),CONCATENATE("R",'Mapa final'!$A$12),"")</f>
        <v/>
      </c>
      <c r="AA22" s="327"/>
      <c r="AB22" s="301" t="str">
        <f>IF(AND('Mapa final'!$H$10="Media",'Mapa final'!$L$10="Mayor"),CONCATENATE("R",'Mapa final'!$A$10),"")</f>
        <v>R1</v>
      </c>
      <c r="AC22" s="302"/>
      <c r="AD22" s="302" t="str">
        <f>IF(AND('Mapa final'!$H$11="Media",'Mapa final'!$L$11="Mayor"),CONCATENATE("R",'Mapa final'!$A$11),"")</f>
        <v/>
      </c>
      <c r="AE22" s="302"/>
      <c r="AF22" s="302" t="str">
        <f>IF(AND('Mapa final'!$H$12="Media",'Mapa final'!$L$12="Mayor"),CONCATENATE("R",'Mapa final'!$A$12),"")</f>
        <v/>
      </c>
      <c r="AG22" s="304"/>
      <c r="AH22" s="316" t="str">
        <f>IF(AND('Mapa final'!$H$10="Media",'Mapa final'!$L$10="Catastrófico"),CONCATENATE("R",'Mapa final'!$A$10),"")</f>
        <v/>
      </c>
      <c r="AI22" s="317"/>
      <c r="AJ22" s="317" t="str">
        <f>IF(AND('Mapa final'!$H$11="Media",'Mapa final'!$L$11="Catastrófico"),CONCATENATE("R",'Mapa final'!$A$11),"")</f>
        <v/>
      </c>
      <c r="AK22" s="317"/>
      <c r="AL22" s="317" t="str">
        <f>IF(AND('Mapa final'!$H$12="Media",'Mapa final'!$L$12="Catastrófico"),CONCATENATE("R",'Mapa final'!$A$12),"")</f>
        <v/>
      </c>
      <c r="AM22" s="318"/>
      <c r="AN22" s="83"/>
      <c r="AO22" s="272" t="s">
        <v>81</v>
      </c>
      <c r="AP22" s="273"/>
      <c r="AQ22" s="273"/>
      <c r="AR22" s="273"/>
      <c r="AS22" s="273"/>
      <c r="AT22" s="274"/>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252"/>
      <c r="C23" s="252"/>
      <c r="D23" s="253"/>
      <c r="E23" s="293"/>
      <c r="F23" s="294"/>
      <c r="G23" s="294"/>
      <c r="H23" s="294"/>
      <c r="I23" s="295"/>
      <c r="J23" s="319"/>
      <c r="K23" s="320"/>
      <c r="L23" s="320"/>
      <c r="M23" s="320"/>
      <c r="N23" s="320"/>
      <c r="O23" s="321"/>
      <c r="P23" s="319"/>
      <c r="Q23" s="320"/>
      <c r="R23" s="320"/>
      <c r="S23" s="320"/>
      <c r="T23" s="320"/>
      <c r="U23" s="321"/>
      <c r="V23" s="319"/>
      <c r="W23" s="320"/>
      <c r="X23" s="320"/>
      <c r="Y23" s="320"/>
      <c r="Z23" s="320"/>
      <c r="AA23" s="321"/>
      <c r="AB23" s="303"/>
      <c r="AC23" s="299"/>
      <c r="AD23" s="299"/>
      <c r="AE23" s="299"/>
      <c r="AF23" s="299"/>
      <c r="AG23" s="300"/>
      <c r="AH23" s="310"/>
      <c r="AI23" s="311"/>
      <c r="AJ23" s="311"/>
      <c r="AK23" s="311"/>
      <c r="AL23" s="311"/>
      <c r="AM23" s="312"/>
      <c r="AN23" s="83"/>
      <c r="AO23" s="275"/>
      <c r="AP23" s="276"/>
      <c r="AQ23" s="276"/>
      <c r="AR23" s="276"/>
      <c r="AS23" s="276"/>
      <c r="AT23" s="277"/>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252"/>
      <c r="C24" s="252"/>
      <c r="D24" s="253"/>
      <c r="E24" s="293"/>
      <c r="F24" s="294"/>
      <c r="G24" s="294"/>
      <c r="H24" s="294"/>
      <c r="I24" s="295"/>
      <c r="J24" s="319" t="str">
        <f>IF(AND('Mapa final'!$H$13="Media",'Mapa final'!$L$13="Leve"),CONCATENATE("R",'Mapa final'!$A$13),"")</f>
        <v/>
      </c>
      <c r="K24" s="320"/>
      <c r="L24" s="320" t="str">
        <f>IF(AND('Mapa final'!$H$14="Media",'Mapa final'!$L$14="Leve"),CONCATENATE("R",'Mapa final'!$A$14),"")</f>
        <v/>
      </c>
      <c r="M24" s="320"/>
      <c r="N24" s="320" t="str">
        <f>IF(AND('Mapa final'!$H$15="Media",'Mapa final'!$L$15="Leve"),CONCATENATE("R",'Mapa final'!$A$15),"")</f>
        <v/>
      </c>
      <c r="O24" s="321"/>
      <c r="P24" s="319" t="str">
        <f>IF(AND('Mapa final'!$H$13="Media",'Mapa final'!$L$13="Menor"),CONCATENATE("R",'Mapa final'!$A$13),"")</f>
        <v/>
      </c>
      <c r="Q24" s="320"/>
      <c r="R24" s="320" t="str">
        <f>IF(AND('Mapa final'!$H$14="Media",'Mapa final'!$L$14="Menor"),CONCATENATE("R",'Mapa final'!$A$14),"")</f>
        <v/>
      </c>
      <c r="S24" s="320"/>
      <c r="T24" s="320" t="str">
        <f>IF(AND('Mapa final'!$H$15="Media",'Mapa final'!$L$15="Menor"),CONCATENATE("R",'Mapa final'!$A$15),"")</f>
        <v/>
      </c>
      <c r="U24" s="321"/>
      <c r="V24" s="319" t="str">
        <f>IF(AND('Mapa final'!$H$13="Media",'Mapa final'!$L$13="Moderado"),CONCATENATE("R",'Mapa final'!$A$13),"")</f>
        <v/>
      </c>
      <c r="W24" s="320"/>
      <c r="X24" s="320" t="str">
        <f>IF(AND('Mapa final'!$H$14="Media",'Mapa final'!$L$14="Moderado"),CONCATENATE("R",'Mapa final'!$A$14),"")</f>
        <v/>
      </c>
      <c r="Y24" s="320"/>
      <c r="Z24" s="320" t="str">
        <f>IF(AND('Mapa final'!$H$15="Media",'Mapa final'!$L$15="Moderado"),CONCATENATE("R",'Mapa final'!$A$15),"")</f>
        <v/>
      </c>
      <c r="AA24" s="321"/>
      <c r="AB24" s="303" t="str">
        <f>IF(AND('Mapa final'!$H$13="Media",'Mapa final'!$L$13="Mayor"),CONCATENATE("R",'Mapa final'!$A$13),"")</f>
        <v/>
      </c>
      <c r="AC24" s="299"/>
      <c r="AD24" s="299" t="str">
        <f>IF(AND('Mapa final'!$H$14="Media",'Mapa final'!$L$14="Mayor"),CONCATENATE("R",'Mapa final'!$A$14),"")</f>
        <v/>
      </c>
      <c r="AE24" s="299"/>
      <c r="AF24" s="299" t="str">
        <f>IF(AND('Mapa final'!$H$15="Media",'Mapa final'!$L$15="Mayor"),CONCATENATE("R",'Mapa final'!$A$15),"")</f>
        <v/>
      </c>
      <c r="AG24" s="300"/>
      <c r="AH24" s="310" t="str">
        <f>IF(AND('Mapa final'!$H$13="Media",'Mapa final'!$L$13="Catastrófico"),CONCATENATE("R",'Mapa final'!$A$13),"")</f>
        <v/>
      </c>
      <c r="AI24" s="311"/>
      <c r="AJ24" s="311" t="str">
        <f>IF(AND('Mapa final'!$H$14="Media",'Mapa final'!$L$14="Catastrófico"),CONCATENATE("R",'Mapa final'!$A$14),"")</f>
        <v/>
      </c>
      <c r="AK24" s="311"/>
      <c r="AL24" s="311" t="str">
        <f>IF(AND('Mapa final'!$H$15="Media",'Mapa final'!$L$15="Catastrófico"),CONCATENATE("R",'Mapa final'!$A$15),"")</f>
        <v/>
      </c>
      <c r="AM24" s="312"/>
      <c r="AN24" s="83"/>
      <c r="AO24" s="275"/>
      <c r="AP24" s="276"/>
      <c r="AQ24" s="276"/>
      <c r="AR24" s="276"/>
      <c r="AS24" s="276"/>
      <c r="AT24" s="277"/>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252"/>
      <c r="C25" s="252"/>
      <c r="D25" s="253"/>
      <c r="E25" s="293"/>
      <c r="F25" s="294"/>
      <c r="G25" s="294"/>
      <c r="H25" s="294"/>
      <c r="I25" s="295"/>
      <c r="J25" s="319"/>
      <c r="K25" s="320"/>
      <c r="L25" s="320"/>
      <c r="M25" s="320"/>
      <c r="N25" s="320"/>
      <c r="O25" s="321"/>
      <c r="P25" s="319"/>
      <c r="Q25" s="320"/>
      <c r="R25" s="320"/>
      <c r="S25" s="320"/>
      <c r="T25" s="320"/>
      <c r="U25" s="321"/>
      <c r="V25" s="319"/>
      <c r="W25" s="320"/>
      <c r="X25" s="320"/>
      <c r="Y25" s="320"/>
      <c r="Z25" s="320"/>
      <c r="AA25" s="321"/>
      <c r="AB25" s="303"/>
      <c r="AC25" s="299"/>
      <c r="AD25" s="299"/>
      <c r="AE25" s="299"/>
      <c r="AF25" s="299"/>
      <c r="AG25" s="300"/>
      <c r="AH25" s="310"/>
      <c r="AI25" s="311"/>
      <c r="AJ25" s="311"/>
      <c r="AK25" s="311"/>
      <c r="AL25" s="311"/>
      <c r="AM25" s="312"/>
      <c r="AN25" s="83"/>
      <c r="AO25" s="275"/>
      <c r="AP25" s="276"/>
      <c r="AQ25" s="276"/>
      <c r="AR25" s="276"/>
      <c r="AS25" s="276"/>
      <c r="AT25" s="277"/>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252"/>
      <c r="C26" s="252"/>
      <c r="D26" s="253"/>
      <c r="E26" s="293"/>
      <c r="F26" s="294"/>
      <c r="G26" s="294"/>
      <c r="H26" s="294"/>
      <c r="I26" s="295"/>
      <c r="J26" s="319" t="str">
        <f>IF(AND('Mapa final'!$H$16="Media",'Mapa final'!$L$16="Leve"),CONCATENATE("R",'Mapa final'!$A$16),"")</f>
        <v/>
      </c>
      <c r="K26" s="320"/>
      <c r="L26" s="320" t="str">
        <f>IF(AND('Mapa final'!$H$17="Media",'Mapa final'!$L$17="Leve"),CONCATENATE("R",'Mapa final'!$A$17),"")</f>
        <v/>
      </c>
      <c r="M26" s="320"/>
      <c r="N26" s="320" t="str">
        <f>IF(AND('Mapa final'!$H$23="Media",'Mapa final'!$L$23="Leve"),CONCATENATE("R",'Mapa final'!$A$23),"")</f>
        <v/>
      </c>
      <c r="O26" s="321"/>
      <c r="P26" s="319" t="str">
        <f>IF(AND('Mapa final'!$H$16="Media",'Mapa final'!$L$16="Menor"),CONCATENATE("R",'Mapa final'!$A$16),"")</f>
        <v/>
      </c>
      <c r="Q26" s="320"/>
      <c r="R26" s="320" t="str">
        <f>IF(AND('Mapa final'!$H$17="Media",'Mapa final'!$L$17="Menor"),CONCATENATE("R",'Mapa final'!$A$17),"")</f>
        <v/>
      </c>
      <c r="S26" s="320"/>
      <c r="T26" s="320" t="str">
        <f>IF(AND('Mapa final'!$H$23="Media",'Mapa final'!$L$23="Menor"),CONCATENATE("R",'Mapa final'!$A$23),"")</f>
        <v/>
      </c>
      <c r="U26" s="321"/>
      <c r="V26" s="319" t="str">
        <f>IF(AND('Mapa final'!$H$16="Media",'Mapa final'!$L$16="Moderado"),CONCATENATE("R",'Mapa final'!$A$16),"")</f>
        <v>R7</v>
      </c>
      <c r="W26" s="320"/>
      <c r="X26" s="320" t="str">
        <f>IF(AND('Mapa final'!$H$17="Media",'Mapa final'!$L$17="Moderado"),CONCATENATE("R",'Mapa final'!$A$17),"")</f>
        <v/>
      </c>
      <c r="Y26" s="320"/>
      <c r="Z26" s="320" t="str">
        <f>IF(AND('Mapa final'!$H$23="Media",'Mapa final'!$L$23="Moderado"),CONCATENATE("R",'Mapa final'!$A$23),"")</f>
        <v/>
      </c>
      <c r="AA26" s="321"/>
      <c r="AB26" s="303" t="str">
        <f>IF(AND('Mapa final'!$H$16="Media",'Mapa final'!$L$16="Mayor"),CONCATENATE("R",'Mapa final'!$A$16),"")</f>
        <v/>
      </c>
      <c r="AC26" s="299"/>
      <c r="AD26" s="299" t="str">
        <f>IF(AND('Mapa final'!$H$17="Media",'Mapa final'!$L$17="Mayor"),CONCATENATE("R",'Mapa final'!$A$17),"")</f>
        <v/>
      </c>
      <c r="AE26" s="299"/>
      <c r="AF26" s="299" t="str">
        <f>IF(AND('Mapa final'!$H$23="Media",'Mapa final'!$L$23="Mayor"),CONCATENATE("R",'Mapa final'!$A$23),"")</f>
        <v/>
      </c>
      <c r="AG26" s="300"/>
      <c r="AH26" s="310" t="str">
        <f>IF(AND('Mapa final'!$H$16="Media",'Mapa final'!$L$16="Catastrófico"),CONCATENATE("R",'Mapa final'!$A$16),"")</f>
        <v/>
      </c>
      <c r="AI26" s="311"/>
      <c r="AJ26" s="311" t="str">
        <f>IF(AND('Mapa final'!$H$17="Media",'Mapa final'!$L$17="Catastrófico"),CONCATENATE("R",'Mapa final'!$A$17),"")</f>
        <v/>
      </c>
      <c r="AK26" s="311"/>
      <c r="AL26" s="311" t="str">
        <f>IF(AND('Mapa final'!$H$23="Media",'Mapa final'!$L$23="Catastrófico"),CONCATENATE("R",'Mapa final'!$A$23),"")</f>
        <v/>
      </c>
      <c r="AM26" s="312"/>
      <c r="AN26" s="83"/>
      <c r="AO26" s="275"/>
      <c r="AP26" s="276"/>
      <c r="AQ26" s="276"/>
      <c r="AR26" s="276"/>
      <c r="AS26" s="276"/>
      <c r="AT26" s="277"/>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252"/>
      <c r="C27" s="252"/>
      <c r="D27" s="253"/>
      <c r="E27" s="293"/>
      <c r="F27" s="294"/>
      <c r="G27" s="294"/>
      <c r="H27" s="294"/>
      <c r="I27" s="295"/>
      <c r="J27" s="319"/>
      <c r="K27" s="320"/>
      <c r="L27" s="320"/>
      <c r="M27" s="320"/>
      <c r="N27" s="320"/>
      <c r="O27" s="321"/>
      <c r="P27" s="319"/>
      <c r="Q27" s="320"/>
      <c r="R27" s="320"/>
      <c r="S27" s="320"/>
      <c r="T27" s="320"/>
      <c r="U27" s="321"/>
      <c r="V27" s="319"/>
      <c r="W27" s="320"/>
      <c r="X27" s="320"/>
      <c r="Y27" s="320"/>
      <c r="Z27" s="320"/>
      <c r="AA27" s="321"/>
      <c r="AB27" s="303"/>
      <c r="AC27" s="299"/>
      <c r="AD27" s="299"/>
      <c r="AE27" s="299"/>
      <c r="AF27" s="299"/>
      <c r="AG27" s="300"/>
      <c r="AH27" s="310"/>
      <c r="AI27" s="311"/>
      <c r="AJ27" s="311"/>
      <c r="AK27" s="311"/>
      <c r="AL27" s="311"/>
      <c r="AM27" s="312"/>
      <c r="AN27" s="83"/>
      <c r="AO27" s="275"/>
      <c r="AP27" s="276"/>
      <c r="AQ27" s="276"/>
      <c r="AR27" s="276"/>
      <c r="AS27" s="276"/>
      <c r="AT27" s="277"/>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252"/>
      <c r="C28" s="252"/>
      <c r="D28" s="253"/>
      <c r="E28" s="293"/>
      <c r="F28" s="294"/>
      <c r="G28" s="294"/>
      <c r="H28" s="294"/>
      <c r="I28" s="295"/>
      <c r="J28" s="319" t="str">
        <f>IF(AND('Mapa final'!$H$29="Media",'Mapa final'!$L$29="Leve"),CONCATENATE("R",'Mapa final'!$A$29),"")</f>
        <v/>
      </c>
      <c r="K28" s="320"/>
      <c r="L28" s="320" t="str">
        <f>IF(AND('Mapa final'!$H$35="Media",'Mapa final'!$L$35="Leve"),CONCATENATE("R",'Mapa final'!$A$35),"")</f>
        <v/>
      </c>
      <c r="M28" s="320"/>
      <c r="N28" s="320" t="str">
        <f>IF(AND('Mapa final'!$H$41="Media",'Mapa final'!$L$41="Leve"),CONCATENATE("R",'Mapa final'!$A$41),"")</f>
        <v/>
      </c>
      <c r="O28" s="321"/>
      <c r="P28" s="319" t="str">
        <f>IF(AND('Mapa final'!$H$29="Media",'Mapa final'!$L$29="Menor"),CONCATENATE("R",'Mapa final'!$A$29),"")</f>
        <v/>
      </c>
      <c r="Q28" s="320"/>
      <c r="R28" s="320" t="str">
        <f>IF(AND('Mapa final'!$H$35="Media",'Mapa final'!$L$35="Menor"),CONCATENATE("R",'Mapa final'!$A$35),"")</f>
        <v/>
      </c>
      <c r="S28" s="320"/>
      <c r="T28" s="320" t="str">
        <f>IF(AND('Mapa final'!$H$41="Media",'Mapa final'!$L$41="Menor"),CONCATENATE("R",'Mapa final'!$A$41),"")</f>
        <v/>
      </c>
      <c r="U28" s="321"/>
      <c r="V28" s="319" t="str">
        <f>IF(AND('Mapa final'!$H$29="Media",'Mapa final'!$L$29="Moderado"),CONCATENATE("R",'Mapa final'!$A$29),"")</f>
        <v/>
      </c>
      <c r="W28" s="320"/>
      <c r="X28" s="320" t="str">
        <f>IF(AND('Mapa final'!$H$35="Media",'Mapa final'!$L$35="Moderado"),CONCATENATE("R",'Mapa final'!$A$35),"")</f>
        <v/>
      </c>
      <c r="Y28" s="320"/>
      <c r="Z28" s="320" t="str">
        <f>IF(AND('Mapa final'!$H$41="Media",'Mapa final'!$L$41="Moderado"),CONCATENATE("R",'Mapa final'!$A$41),"")</f>
        <v/>
      </c>
      <c r="AA28" s="321"/>
      <c r="AB28" s="303" t="str">
        <f>IF(AND('Mapa final'!$H$29="Media",'Mapa final'!$L$29="Mayor"),CONCATENATE("R",'Mapa final'!$A$29),"")</f>
        <v/>
      </c>
      <c r="AC28" s="299"/>
      <c r="AD28" s="299" t="str">
        <f>IF(AND('Mapa final'!$H$35="Media",'Mapa final'!$L$35="Mayor"),CONCATENATE("R",'Mapa final'!$A$35),"")</f>
        <v/>
      </c>
      <c r="AE28" s="299"/>
      <c r="AF28" s="299" t="str">
        <f>IF(AND('Mapa final'!$H$41="Media",'Mapa final'!$L$41="Mayor"),CONCATENATE("R",'Mapa final'!$A$41),"")</f>
        <v/>
      </c>
      <c r="AG28" s="300"/>
      <c r="AH28" s="310" t="str">
        <f>IF(AND('Mapa final'!$H$29="Media",'Mapa final'!$L$29="Catastrófico"),CONCATENATE("R",'Mapa final'!$A$29),"")</f>
        <v/>
      </c>
      <c r="AI28" s="311"/>
      <c r="AJ28" s="311" t="str">
        <f>IF(AND('Mapa final'!$H$35="Media",'Mapa final'!$L$35="Catastrófico"),CONCATENATE("R",'Mapa final'!$A$35),"")</f>
        <v/>
      </c>
      <c r="AK28" s="311"/>
      <c r="AL28" s="311" t="str">
        <f>IF(AND('Mapa final'!$H$41="Media",'Mapa final'!$L$41="Catastrófico"),CONCATENATE("R",'Mapa final'!$A$41),"")</f>
        <v/>
      </c>
      <c r="AM28" s="312"/>
      <c r="AN28" s="83"/>
      <c r="AO28" s="275"/>
      <c r="AP28" s="276"/>
      <c r="AQ28" s="276"/>
      <c r="AR28" s="276"/>
      <c r="AS28" s="276"/>
      <c r="AT28" s="277"/>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252"/>
      <c r="C29" s="252"/>
      <c r="D29" s="253"/>
      <c r="E29" s="296"/>
      <c r="F29" s="297"/>
      <c r="G29" s="297"/>
      <c r="H29" s="297"/>
      <c r="I29" s="298"/>
      <c r="J29" s="319"/>
      <c r="K29" s="320"/>
      <c r="L29" s="320"/>
      <c r="M29" s="320"/>
      <c r="N29" s="320"/>
      <c r="O29" s="321"/>
      <c r="P29" s="322"/>
      <c r="Q29" s="323"/>
      <c r="R29" s="323"/>
      <c r="S29" s="323"/>
      <c r="T29" s="323"/>
      <c r="U29" s="324"/>
      <c r="V29" s="322"/>
      <c r="W29" s="323"/>
      <c r="X29" s="323"/>
      <c r="Y29" s="323"/>
      <c r="Z29" s="323"/>
      <c r="AA29" s="324"/>
      <c r="AB29" s="307"/>
      <c r="AC29" s="308"/>
      <c r="AD29" s="308"/>
      <c r="AE29" s="308"/>
      <c r="AF29" s="308"/>
      <c r="AG29" s="309"/>
      <c r="AH29" s="313"/>
      <c r="AI29" s="314"/>
      <c r="AJ29" s="314"/>
      <c r="AK29" s="314"/>
      <c r="AL29" s="314"/>
      <c r="AM29" s="315"/>
      <c r="AN29" s="83"/>
      <c r="AO29" s="278"/>
      <c r="AP29" s="279"/>
      <c r="AQ29" s="279"/>
      <c r="AR29" s="279"/>
      <c r="AS29" s="279"/>
      <c r="AT29" s="280"/>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252"/>
      <c r="C30" s="252"/>
      <c r="D30" s="253"/>
      <c r="E30" s="290" t="s">
        <v>114</v>
      </c>
      <c r="F30" s="291"/>
      <c r="G30" s="291"/>
      <c r="H30" s="291"/>
      <c r="I30" s="291"/>
      <c r="J30" s="334" t="str">
        <f>IF(AND('Mapa final'!$H$10="Baja",'Mapa final'!$L$10="Leve"),CONCATENATE("R",'Mapa final'!$A$10),"")</f>
        <v/>
      </c>
      <c r="K30" s="335"/>
      <c r="L30" s="335" t="str">
        <f>IF(AND('Mapa final'!$H$11="Baja",'Mapa final'!$L$11="Leve"),CONCATENATE("R",'Mapa final'!$A$11),"")</f>
        <v/>
      </c>
      <c r="M30" s="335"/>
      <c r="N30" s="335" t="str">
        <f>IF(AND('Mapa final'!$H$12="Baja",'Mapa final'!$L$12="Leve"),CONCATENATE("R",'Mapa final'!$A$12),"")</f>
        <v/>
      </c>
      <c r="O30" s="336"/>
      <c r="P30" s="326" t="str">
        <f>IF(AND('Mapa final'!$H$10="Baja",'Mapa final'!$L$10="Menor"),CONCATENATE("R",'Mapa final'!$A$10),"")</f>
        <v/>
      </c>
      <c r="Q30" s="326"/>
      <c r="R30" s="326" t="str">
        <f>IF(AND('Mapa final'!$H$11="Baja",'Mapa final'!$L$11="Menor"),CONCATENATE("R",'Mapa final'!$A$11),"")</f>
        <v/>
      </c>
      <c r="S30" s="326"/>
      <c r="T30" s="326" t="str">
        <f>IF(AND('Mapa final'!$H$12="Baja",'Mapa final'!$L$12="Menor"),CONCATENATE("R",'Mapa final'!$A$12),"")</f>
        <v/>
      </c>
      <c r="U30" s="327"/>
      <c r="V30" s="325" t="str">
        <f>IF(AND('Mapa final'!$H$10="Baja",'Mapa final'!$L$10="Moderado"),CONCATENATE("R",'Mapa final'!$A$10),"")</f>
        <v/>
      </c>
      <c r="W30" s="326"/>
      <c r="X30" s="326" t="str">
        <f>IF(AND('Mapa final'!$H$11="Baja",'Mapa final'!$L$11="Moderado"),CONCATENATE("R",'Mapa final'!$A$11),"")</f>
        <v/>
      </c>
      <c r="Y30" s="326"/>
      <c r="Z30" s="326" t="str">
        <f>IF(AND('Mapa final'!$H$12="Baja",'Mapa final'!$L$12="Moderado"),CONCATENATE("R",'Mapa final'!$A$12),"")</f>
        <v/>
      </c>
      <c r="AA30" s="327"/>
      <c r="AB30" s="301" t="str">
        <f>IF(AND('Mapa final'!$H$10="Baja",'Mapa final'!$L$10="Mayor"),CONCATENATE("R",'Mapa final'!$A$10),"")</f>
        <v/>
      </c>
      <c r="AC30" s="302"/>
      <c r="AD30" s="302" t="str">
        <f>IF(AND('Mapa final'!$H$11="Baja",'Mapa final'!$L$11="Mayor"),CONCATENATE("R",'Mapa final'!$A$11),"")</f>
        <v/>
      </c>
      <c r="AE30" s="302"/>
      <c r="AF30" s="302" t="str">
        <f>IF(AND('Mapa final'!$H$12="Baja",'Mapa final'!$L$12="Mayor"),CONCATENATE("R",'Mapa final'!$A$12),"")</f>
        <v/>
      </c>
      <c r="AG30" s="304"/>
      <c r="AH30" s="316" t="str">
        <f>IF(AND('Mapa final'!$H$10="Baja",'Mapa final'!$L$10="Catastrófico"),CONCATENATE("R",'Mapa final'!$A$10),"")</f>
        <v/>
      </c>
      <c r="AI30" s="317"/>
      <c r="AJ30" s="317" t="str">
        <f>IF(AND('Mapa final'!$H$11="Baja",'Mapa final'!$L$11="Catastrófico"),CONCATENATE("R",'Mapa final'!$A$11),"")</f>
        <v/>
      </c>
      <c r="AK30" s="317"/>
      <c r="AL30" s="317" t="str">
        <f>IF(AND('Mapa final'!$H$12="Baja",'Mapa final'!$L$12="Catastrófico"),CONCATENATE("R",'Mapa final'!$A$12),"")</f>
        <v/>
      </c>
      <c r="AM30" s="318"/>
      <c r="AN30" s="83"/>
      <c r="AO30" s="281" t="s">
        <v>82</v>
      </c>
      <c r="AP30" s="282"/>
      <c r="AQ30" s="282"/>
      <c r="AR30" s="282"/>
      <c r="AS30" s="282"/>
      <c r="AT30" s="28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252"/>
      <c r="C31" s="252"/>
      <c r="D31" s="253"/>
      <c r="E31" s="293"/>
      <c r="F31" s="294"/>
      <c r="G31" s="294"/>
      <c r="H31" s="294"/>
      <c r="I31" s="294"/>
      <c r="J31" s="330"/>
      <c r="K31" s="328"/>
      <c r="L31" s="328"/>
      <c r="M31" s="328"/>
      <c r="N31" s="328"/>
      <c r="O31" s="329"/>
      <c r="P31" s="320"/>
      <c r="Q31" s="320"/>
      <c r="R31" s="320"/>
      <c r="S31" s="320"/>
      <c r="T31" s="320"/>
      <c r="U31" s="321"/>
      <c r="V31" s="319"/>
      <c r="W31" s="320"/>
      <c r="X31" s="320"/>
      <c r="Y31" s="320"/>
      <c r="Z31" s="320"/>
      <c r="AA31" s="321"/>
      <c r="AB31" s="303"/>
      <c r="AC31" s="299"/>
      <c r="AD31" s="299"/>
      <c r="AE31" s="299"/>
      <c r="AF31" s="299"/>
      <c r="AG31" s="300"/>
      <c r="AH31" s="310"/>
      <c r="AI31" s="311"/>
      <c r="AJ31" s="311"/>
      <c r="AK31" s="311"/>
      <c r="AL31" s="311"/>
      <c r="AM31" s="312"/>
      <c r="AN31" s="83"/>
      <c r="AO31" s="284"/>
      <c r="AP31" s="285"/>
      <c r="AQ31" s="285"/>
      <c r="AR31" s="285"/>
      <c r="AS31" s="285"/>
      <c r="AT31" s="286"/>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252"/>
      <c r="C32" s="252"/>
      <c r="D32" s="253"/>
      <c r="E32" s="293"/>
      <c r="F32" s="294"/>
      <c r="G32" s="294"/>
      <c r="H32" s="294"/>
      <c r="I32" s="294"/>
      <c r="J32" s="330" t="str">
        <f>IF(AND('Mapa final'!$H$13="Baja",'Mapa final'!$L$13="Leve"),CONCATENATE("R",'Mapa final'!$A$13),"")</f>
        <v/>
      </c>
      <c r="K32" s="328"/>
      <c r="L32" s="328" t="str">
        <f>IF(AND('Mapa final'!$H$14="Baja",'Mapa final'!$L$14="Leve"),CONCATENATE("R",'Mapa final'!$A$14),"")</f>
        <v/>
      </c>
      <c r="M32" s="328"/>
      <c r="N32" s="328" t="str">
        <f>IF(AND('Mapa final'!$H$15="Baja",'Mapa final'!$L$15="Leve"),CONCATENATE("R",'Mapa final'!$A$15),"")</f>
        <v/>
      </c>
      <c r="O32" s="329"/>
      <c r="P32" s="320" t="str">
        <f>IF(AND('Mapa final'!$H$13="Baja",'Mapa final'!$L$13="Menor"),CONCATENATE("R",'Mapa final'!$A$13),"")</f>
        <v>R4</v>
      </c>
      <c r="Q32" s="320"/>
      <c r="R32" s="320" t="str">
        <f>IF(AND('Mapa final'!$H$14="Baja",'Mapa final'!$L$14="Menor"),CONCATENATE("R",'Mapa final'!$A$14),"")</f>
        <v/>
      </c>
      <c r="S32" s="320"/>
      <c r="T32" s="320" t="str">
        <f>IF(AND('Mapa final'!$H$15="Baja",'Mapa final'!$L$15="Menor"),CONCATENATE("R",'Mapa final'!$A$15),"")</f>
        <v>R6</v>
      </c>
      <c r="U32" s="321"/>
      <c r="V32" s="319" t="str">
        <f>IF(AND('Mapa final'!$H$13="Baja",'Mapa final'!$L$13="Moderado"),CONCATENATE("R",'Mapa final'!$A$13),"")</f>
        <v/>
      </c>
      <c r="W32" s="320"/>
      <c r="X32" s="320" t="str">
        <f>IF(AND('Mapa final'!$H$14="Baja",'Mapa final'!$L$14="Moderado"),CONCATENATE("R",'Mapa final'!$A$14),"")</f>
        <v/>
      </c>
      <c r="Y32" s="320"/>
      <c r="Z32" s="320" t="str">
        <f>IF(AND('Mapa final'!$H$15="Baja",'Mapa final'!$L$15="Moderado"),CONCATENATE("R",'Mapa final'!$A$15),"")</f>
        <v/>
      </c>
      <c r="AA32" s="321"/>
      <c r="AB32" s="303" t="str">
        <f>IF(AND('Mapa final'!$H$13="Baja",'Mapa final'!$L$13="Mayor"),CONCATENATE("R",'Mapa final'!$A$13),"")</f>
        <v/>
      </c>
      <c r="AC32" s="299"/>
      <c r="AD32" s="299" t="str">
        <f>IF(AND('Mapa final'!$H$14="Baja",'Mapa final'!$L$14="Mayor"),CONCATENATE("R",'Mapa final'!$A$14),"")</f>
        <v/>
      </c>
      <c r="AE32" s="299"/>
      <c r="AF32" s="299" t="str">
        <f>IF(AND('Mapa final'!$H$15="Baja",'Mapa final'!$L$15="Mayor"),CONCATENATE("R",'Mapa final'!$A$15),"")</f>
        <v/>
      </c>
      <c r="AG32" s="300"/>
      <c r="AH32" s="310" t="str">
        <f>IF(AND('Mapa final'!$H$13="Baja",'Mapa final'!$L$13="Catastrófico"),CONCATENATE("R",'Mapa final'!$A$13),"")</f>
        <v/>
      </c>
      <c r="AI32" s="311"/>
      <c r="AJ32" s="311" t="str">
        <f>IF(AND('Mapa final'!$H$14="Baja",'Mapa final'!$L$14="Catastrófico"),CONCATENATE("R",'Mapa final'!$A$14),"")</f>
        <v/>
      </c>
      <c r="AK32" s="311"/>
      <c r="AL32" s="311" t="str">
        <f>IF(AND('Mapa final'!$H$15="Baja",'Mapa final'!$L$15="Catastrófico"),CONCATENATE("R",'Mapa final'!$A$15),"")</f>
        <v/>
      </c>
      <c r="AM32" s="312"/>
      <c r="AN32" s="83"/>
      <c r="AO32" s="284"/>
      <c r="AP32" s="285"/>
      <c r="AQ32" s="285"/>
      <c r="AR32" s="285"/>
      <c r="AS32" s="285"/>
      <c r="AT32" s="286"/>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252"/>
      <c r="C33" s="252"/>
      <c r="D33" s="253"/>
      <c r="E33" s="293"/>
      <c r="F33" s="294"/>
      <c r="G33" s="294"/>
      <c r="H33" s="294"/>
      <c r="I33" s="294"/>
      <c r="J33" s="330"/>
      <c r="K33" s="328"/>
      <c r="L33" s="328"/>
      <c r="M33" s="328"/>
      <c r="N33" s="328"/>
      <c r="O33" s="329"/>
      <c r="P33" s="320"/>
      <c r="Q33" s="320"/>
      <c r="R33" s="320"/>
      <c r="S33" s="320"/>
      <c r="T33" s="320"/>
      <c r="U33" s="321"/>
      <c r="V33" s="319"/>
      <c r="W33" s="320"/>
      <c r="X33" s="320"/>
      <c r="Y33" s="320"/>
      <c r="Z33" s="320"/>
      <c r="AA33" s="321"/>
      <c r="AB33" s="303"/>
      <c r="AC33" s="299"/>
      <c r="AD33" s="299"/>
      <c r="AE33" s="299"/>
      <c r="AF33" s="299"/>
      <c r="AG33" s="300"/>
      <c r="AH33" s="310"/>
      <c r="AI33" s="311"/>
      <c r="AJ33" s="311"/>
      <c r="AK33" s="311"/>
      <c r="AL33" s="311"/>
      <c r="AM33" s="312"/>
      <c r="AN33" s="83"/>
      <c r="AO33" s="284"/>
      <c r="AP33" s="285"/>
      <c r="AQ33" s="285"/>
      <c r="AR33" s="285"/>
      <c r="AS33" s="285"/>
      <c r="AT33" s="286"/>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252"/>
      <c r="C34" s="252"/>
      <c r="D34" s="253"/>
      <c r="E34" s="293"/>
      <c r="F34" s="294"/>
      <c r="G34" s="294"/>
      <c r="H34" s="294"/>
      <c r="I34" s="294"/>
      <c r="J34" s="330" t="str">
        <f>IF(AND('Mapa final'!$H$16="Baja",'Mapa final'!$L$16="Leve"),CONCATENATE("R",'Mapa final'!$A$16),"")</f>
        <v/>
      </c>
      <c r="K34" s="328"/>
      <c r="L34" s="328" t="str">
        <f>IF(AND('Mapa final'!$H$17="Baja",'Mapa final'!$L$17="Leve"),CONCATENATE("R",'Mapa final'!$A$17),"")</f>
        <v/>
      </c>
      <c r="M34" s="328"/>
      <c r="N34" s="328" t="str">
        <f>IF(AND('Mapa final'!$H$23="Baja",'Mapa final'!$L$23="Leve"),CONCATENATE("R",'Mapa final'!$A$23),"")</f>
        <v/>
      </c>
      <c r="O34" s="329"/>
      <c r="P34" s="320" t="str">
        <f>IF(AND('Mapa final'!$H$16="Baja",'Mapa final'!$L$16="Menor"),CONCATENATE("R",'Mapa final'!$A$16),"")</f>
        <v/>
      </c>
      <c r="Q34" s="320"/>
      <c r="R34" s="320" t="str">
        <f>IF(AND('Mapa final'!$H$17="Baja",'Mapa final'!$L$17="Menor"),CONCATENATE("R",'Mapa final'!$A$17),"")</f>
        <v/>
      </c>
      <c r="S34" s="320"/>
      <c r="T34" s="320" t="str">
        <f>IF(AND('Mapa final'!$H$23="Baja",'Mapa final'!$L$23="Menor"),CONCATENATE("R",'Mapa final'!$A$23),"")</f>
        <v/>
      </c>
      <c r="U34" s="321"/>
      <c r="V34" s="319" t="str">
        <f>IF(AND('Mapa final'!$H$16="Baja",'Mapa final'!$L$16="Moderado"),CONCATENATE("R",'Mapa final'!$A$16),"")</f>
        <v/>
      </c>
      <c r="W34" s="320"/>
      <c r="X34" s="320" t="str">
        <f>IF(AND('Mapa final'!$H$17="Baja",'Mapa final'!$L$17="Moderado"),CONCATENATE("R",'Mapa final'!$A$17),"")</f>
        <v/>
      </c>
      <c r="Y34" s="320"/>
      <c r="Z34" s="320" t="str">
        <f>IF(AND('Mapa final'!$H$23="Baja",'Mapa final'!$L$23="Moderado"),CONCATENATE("R",'Mapa final'!$A$23),"")</f>
        <v/>
      </c>
      <c r="AA34" s="321"/>
      <c r="AB34" s="303" t="str">
        <f>IF(AND('Mapa final'!$H$16="Baja",'Mapa final'!$L$16="Mayor"),CONCATENATE("R",'Mapa final'!$A$16),"")</f>
        <v/>
      </c>
      <c r="AC34" s="299"/>
      <c r="AD34" s="299" t="str">
        <f>IF(AND('Mapa final'!$H$17="Baja",'Mapa final'!$L$17="Mayor"),CONCATENATE("R",'Mapa final'!$A$17),"")</f>
        <v/>
      </c>
      <c r="AE34" s="299"/>
      <c r="AF34" s="299" t="str">
        <f>IF(AND('Mapa final'!$H$23="Baja",'Mapa final'!$L$23="Mayor"),CONCATENATE("R",'Mapa final'!$A$23),"")</f>
        <v/>
      </c>
      <c r="AG34" s="300"/>
      <c r="AH34" s="310" t="str">
        <f>IF(AND('Mapa final'!$H$16="Baja",'Mapa final'!$L$16="Catastrófico"),CONCATENATE("R",'Mapa final'!$A$16),"")</f>
        <v/>
      </c>
      <c r="AI34" s="311"/>
      <c r="AJ34" s="311" t="str">
        <f>IF(AND('Mapa final'!$H$17="Baja",'Mapa final'!$L$17="Catastrófico"),CONCATENATE("R",'Mapa final'!$A$17),"")</f>
        <v/>
      </c>
      <c r="AK34" s="311"/>
      <c r="AL34" s="311" t="str">
        <f>IF(AND('Mapa final'!$H$23="Baja",'Mapa final'!$L$23="Catastrófico"),CONCATENATE("R",'Mapa final'!$A$23),"")</f>
        <v/>
      </c>
      <c r="AM34" s="312"/>
      <c r="AN34" s="83"/>
      <c r="AO34" s="284"/>
      <c r="AP34" s="285"/>
      <c r="AQ34" s="285"/>
      <c r="AR34" s="285"/>
      <c r="AS34" s="285"/>
      <c r="AT34" s="286"/>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252"/>
      <c r="C35" s="252"/>
      <c r="D35" s="253"/>
      <c r="E35" s="293"/>
      <c r="F35" s="294"/>
      <c r="G35" s="294"/>
      <c r="H35" s="294"/>
      <c r="I35" s="294"/>
      <c r="J35" s="330"/>
      <c r="K35" s="328"/>
      <c r="L35" s="328"/>
      <c r="M35" s="328"/>
      <c r="N35" s="328"/>
      <c r="O35" s="329"/>
      <c r="P35" s="320"/>
      <c r="Q35" s="320"/>
      <c r="R35" s="320"/>
      <c r="S35" s="320"/>
      <c r="T35" s="320"/>
      <c r="U35" s="321"/>
      <c r="V35" s="319"/>
      <c r="W35" s="320"/>
      <c r="X35" s="320"/>
      <c r="Y35" s="320"/>
      <c r="Z35" s="320"/>
      <c r="AA35" s="321"/>
      <c r="AB35" s="303"/>
      <c r="AC35" s="299"/>
      <c r="AD35" s="299"/>
      <c r="AE35" s="299"/>
      <c r="AF35" s="299"/>
      <c r="AG35" s="300"/>
      <c r="AH35" s="310"/>
      <c r="AI35" s="311"/>
      <c r="AJ35" s="311"/>
      <c r="AK35" s="311"/>
      <c r="AL35" s="311"/>
      <c r="AM35" s="312"/>
      <c r="AN35" s="83"/>
      <c r="AO35" s="284"/>
      <c r="AP35" s="285"/>
      <c r="AQ35" s="285"/>
      <c r="AR35" s="285"/>
      <c r="AS35" s="285"/>
      <c r="AT35" s="286"/>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252"/>
      <c r="C36" s="252"/>
      <c r="D36" s="253"/>
      <c r="E36" s="293"/>
      <c r="F36" s="294"/>
      <c r="G36" s="294"/>
      <c r="H36" s="294"/>
      <c r="I36" s="294"/>
      <c r="J36" s="330" t="str">
        <f>IF(AND('Mapa final'!$H$29="Baja",'Mapa final'!$L$29="Leve"),CONCATENATE("R",'Mapa final'!$A$29),"")</f>
        <v/>
      </c>
      <c r="K36" s="328"/>
      <c r="L36" s="328" t="str">
        <f>IF(AND('Mapa final'!$H$35="Baja",'Mapa final'!$L$35="Leve"),CONCATENATE("R",'Mapa final'!$A$35),"")</f>
        <v/>
      </c>
      <c r="M36" s="328"/>
      <c r="N36" s="328" t="str">
        <f>IF(AND('Mapa final'!$H$41="Baja",'Mapa final'!$L$41="Leve"),CONCATENATE("R",'Mapa final'!$A$41),"")</f>
        <v/>
      </c>
      <c r="O36" s="329"/>
      <c r="P36" s="320" t="str">
        <f>IF(AND('Mapa final'!$H$29="Baja",'Mapa final'!$L$29="Menor"),CONCATENATE("R",'Mapa final'!$A$29),"")</f>
        <v/>
      </c>
      <c r="Q36" s="320"/>
      <c r="R36" s="320" t="str">
        <f>IF(AND('Mapa final'!$H$35="Baja",'Mapa final'!$L$35="Menor"),CONCATENATE("R",'Mapa final'!$A$35),"")</f>
        <v/>
      </c>
      <c r="S36" s="320"/>
      <c r="T36" s="320" t="str">
        <f>IF(AND('Mapa final'!$H$41="Baja",'Mapa final'!$L$41="Menor"),CONCATENATE("R",'Mapa final'!$A$41),"")</f>
        <v/>
      </c>
      <c r="U36" s="321"/>
      <c r="V36" s="319" t="str">
        <f>IF(AND('Mapa final'!$H$29="Baja",'Mapa final'!$L$29="Moderado"),CONCATENATE("R",'Mapa final'!$A$29),"")</f>
        <v/>
      </c>
      <c r="W36" s="320"/>
      <c r="X36" s="320" t="str">
        <f>IF(AND('Mapa final'!$H$35="Baja",'Mapa final'!$L$35="Moderado"),CONCATENATE("R",'Mapa final'!$A$35),"")</f>
        <v/>
      </c>
      <c r="Y36" s="320"/>
      <c r="Z36" s="320" t="str">
        <f>IF(AND('Mapa final'!$H$41="Baja",'Mapa final'!$L$41="Moderado"),CONCATENATE("R",'Mapa final'!$A$41),"")</f>
        <v/>
      </c>
      <c r="AA36" s="321"/>
      <c r="AB36" s="303" t="str">
        <f>IF(AND('Mapa final'!$H$29="Baja",'Mapa final'!$L$29="Mayor"),CONCATENATE("R",'Mapa final'!$A$29),"")</f>
        <v/>
      </c>
      <c r="AC36" s="299"/>
      <c r="AD36" s="299" t="str">
        <f>IF(AND('Mapa final'!$H$35="Baja",'Mapa final'!$L$35="Mayor"),CONCATENATE("R",'Mapa final'!$A$35),"")</f>
        <v/>
      </c>
      <c r="AE36" s="299"/>
      <c r="AF36" s="299" t="str">
        <f>IF(AND('Mapa final'!$H$41="Baja",'Mapa final'!$L$41="Mayor"),CONCATENATE("R",'Mapa final'!$A$41),"")</f>
        <v/>
      </c>
      <c r="AG36" s="300"/>
      <c r="AH36" s="310" t="str">
        <f>IF(AND('Mapa final'!$H$29="Baja",'Mapa final'!$L$29="Catastrófico"),CONCATENATE("R",'Mapa final'!$A$29),"")</f>
        <v/>
      </c>
      <c r="AI36" s="311"/>
      <c r="AJ36" s="311" t="str">
        <f>IF(AND('Mapa final'!$H$35="Baja",'Mapa final'!$L$35="Catastrófico"),CONCATENATE("R",'Mapa final'!$A$35),"")</f>
        <v/>
      </c>
      <c r="AK36" s="311"/>
      <c r="AL36" s="311" t="str">
        <f>IF(AND('Mapa final'!$H$41="Baja",'Mapa final'!$L$41="Catastrófico"),CONCATENATE("R",'Mapa final'!$A$41),"")</f>
        <v/>
      </c>
      <c r="AM36" s="312"/>
      <c r="AN36" s="83"/>
      <c r="AO36" s="284"/>
      <c r="AP36" s="285"/>
      <c r="AQ36" s="285"/>
      <c r="AR36" s="285"/>
      <c r="AS36" s="285"/>
      <c r="AT36" s="286"/>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252"/>
      <c r="C37" s="252"/>
      <c r="D37" s="253"/>
      <c r="E37" s="296"/>
      <c r="F37" s="297"/>
      <c r="G37" s="297"/>
      <c r="H37" s="297"/>
      <c r="I37" s="297"/>
      <c r="J37" s="331"/>
      <c r="K37" s="332"/>
      <c r="L37" s="332"/>
      <c r="M37" s="332"/>
      <c r="N37" s="332"/>
      <c r="O37" s="333"/>
      <c r="P37" s="323"/>
      <c r="Q37" s="323"/>
      <c r="R37" s="323"/>
      <c r="S37" s="323"/>
      <c r="T37" s="323"/>
      <c r="U37" s="324"/>
      <c r="V37" s="322"/>
      <c r="W37" s="323"/>
      <c r="X37" s="323"/>
      <c r="Y37" s="323"/>
      <c r="Z37" s="323"/>
      <c r="AA37" s="324"/>
      <c r="AB37" s="307"/>
      <c r="AC37" s="308"/>
      <c r="AD37" s="308"/>
      <c r="AE37" s="308"/>
      <c r="AF37" s="308"/>
      <c r="AG37" s="309"/>
      <c r="AH37" s="313"/>
      <c r="AI37" s="314"/>
      <c r="AJ37" s="314"/>
      <c r="AK37" s="314"/>
      <c r="AL37" s="314"/>
      <c r="AM37" s="315"/>
      <c r="AN37" s="83"/>
      <c r="AO37" s="287"/>
      <c r="AP37" s="288"/>
      <c r="AQ37" s="288"/>
      <c r="AR37" s="288"/>
      <c r="AS37" s="288"/>
      <c r="AT37" s="289"/>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252"/>
      <c r="C38" s="252"/>
      <c r="D38" s="253"/>
      <c r="E38" s="290" t="s">
        <v>113</v>
      </c>
      <c r="F38" s="291"/>
      <c r="G38" s="291"/>
      <c r="H38" s="291"/>
      <c r="I38" s="292"/>
      <c r="J38" s="334" t="str">
        <f>IF(AND('Mapa final'!$H$10="Muy Baja",'Mapa final'!$L$10="Leve"),CONCATENATE("R",'Mapa final'!$A$10),"")</f>
        <v/>
      </c>
      <c r="K38" s="335"/>
      <c r="L38" s="335" t="str">
        <f>IF(AND('Mapa final'!$H$11="Muy Baja",'Mapa final'!$L$11="Leve"),CONCATENATE("R",'Mapa final'!$A$11),"")</f>
        <v/>
      </c>
      <c r="M38" s="335"/>
      <c r="N38" s="335" t="str">
        <f>IF(AND('Mapa final'!$H$12="Muy Baja",'Mapa final'!$L$12="Leve"),CONCATENATE("R",'Mapa final'!$A$12),"")</f>
        <v/>
      </c>
      <c r="O38" s="336"/>
      <c r="P38" s="334" t="str">
        <f>IF(AND('Mapa final'!$H$10="Muy Baja",'Mapa final'!$L$10="Menor"),CONCATENATE("R",'Mapa final'!$A$10),"")</f>
        <v/>
      </c>
      <c r="Q38" s="335"/>
      <c r="R38" s="335" t="str">
        <f>IF(AND('Mapa final'!$H$11="Muy Baja",'Mapa final'!$L$11="Menor"),CONCATENATE("R",'Mapa final'!$A$11),"")</f>
        <v/>
      </c>
      <c r="S38" s="335"/>
      <c r="T38" s="335" t="str">
        <f>IF(AND('Mapa final'!$H$12="Muy Baja",'Mapa final'!$L$12="Menor"),CONCATENATE("R",'Mapa final'!$A$12),"")</f>
        <v/>
      </c>
      <c r="U38" s="336"/>
      <c r="V38" s="325" t="str">
        <f>IF(AND('Mapa final'!$H$10="Muy Baja",'Mapa final'!$L$10="Moderado"),CONCATENATE("R",'Mapa final'!$A$10),"")</f>
        <v/>
      </c>
      <c r="W38" s="326"/>
      <c r="X38" s="326" t="str">
        <f>IF(AND('Mapa final'!$H$11="Muy Baja",'Mapa final'!$L$11="Moderado"),CONCATENATE("R",'Mapa final'!$A$11),"")</f>
        <v/>
      </c>
      <c r="Y38" s="326"/>
      <c r="Z38" s="326" t="str">
        <f>IF(AND('Mapa final'!$H$12="Muy Baja",'Mapa final'!$L$12="Moderado"),CONCATENATE("R",'Mapa final'!$A$12),"")</f>
        <v/>
      </c>
      <c r="AA38" s="327"/>
      <c r="AB38" s="301" t="str">
        <f>IF(AND('Mapa final'!$H$10="Muy Baja",'Mapa final'!$L$10="Mayor"),CONCATENATE("R",'Mapa final'!$A$10),"")</f>
        <v/>
      </c>
      <c r="AC38" s="302"/>
      <c r="AD38" s="302" t="str">
        <f>IF(AND('Mapa final'!$H$11="Muy Baja",'Mapa final'!$L$11="Mayor"),CONCATENATE("R",'Mapa final'!$A$11),"")</f>
        <v/>
      </c>
      <c r="AE38" s="302"/>
      <c r="AF38" s="302" t="str">
        <f>IF(AND('Mapa final'!$H$12="Muy Baja",'Mapa final'!$L$12="Mayor"),CONCATENATE("R",'Mapa final'!$A$12),"")</f>
        <v/>
      </c>
      <c r="AG38" s="304"/>
      <c r="AH38" s="316" t="str">
        <f>IF(AND('Mapa final'!$H$10="Muy Baja",'Mapa final'!$L$10="Catastrófico"),CONCATENATE("R",'Mapa final'!$A$10),"")</f>
        <v/>
      </c>
      <c r="AI38" s="317"/>
      <c r="AJ38" s="317" t="str">
        <f>IF(AND('Mapa final'!$H$11="Muy Baja",'Mapa final'!$L$11="Catastrófico"),CONCATENATE("R",'Mapa final'!$A$11),"")</f>
        <v/>
      </c>
      <c r="AK38" s="317"/>
      <c r="AL38" s="317" t="str">
        <f>IF(AND('Mapa final'!$H$12="Muy Baja",'Mapa final'!$L$12="Catastrófico"),CONCATENATE("R",'Mapa final'!$A$12),"")</f>
        <v/>
      </c>
      <c r="AM38" s="318"/>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252"/>
      <c r="C39" s="252"/>
      <c r="D39" s="253"/>
      <c r="E39" s="293"/>
      <c r="F39" s="294"/>
      <c r="G39" s="294"/>
      <c r="H39" s="294"/>
      <c r="I39" s="295"/>
      <c r="J39" s="330"/>
      <c r="K39" s="328"/>
      <c r="L39" s="328"/>
      <c r="M39" s="328"/>
      <c r="N39" s="328"/>
      <c r="O39" s="329"/>
      <c r="P39" s="330"/>
      <c r="Q39" s="328"/>
      <c r="R39" s="328"/>
      <c r="S39" s="328"/>
      <c r="T39" s="328"/>
      <c r="U39" s="329"/>
      <c r="V39" s="319"/>
      <c r="W39" s="320"/>
      <c r="X39" s="320"/>
      <c r="Y39" s="320"/>
      <c r="Z39" s="320"/>
      <c r="AA39" s="321"/>
      <c r="AB39" s="303"/>
      <c r="AC39" s="299"/>
      <c r="AD39" s="299"/>
      <c r="AE39" s="299"/>
      <c r="AF39" s="299"/>
      <c r="AG39" s="300"/>
      <c r="AH39" s="310"/>
      <c r="AI39" s="311"/>
      <c r="AJ39" s="311"/>
      <c r="AK39" s="311"/>
      <c r="AL39" s="311"/>
      <c r="AM39" s="312"/>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252"/>
      <c r="C40" s="252"/>
      <c r="D40" s="253"/>
      <c r="E40" s="293"/>
      <c r="F40" s="294"/>
      <c r="G40" s="294"/>
      <c r="H40" s="294"/>
      <c r="I40" s="295"/>
      <c r="J40" s="330" t="str">
        <f>IF(AND('Mapa final'!$H$13="Muy Baja",'Mapa final'!$L$13="Leve"),CONCATENATE("R",'Mapa final'!$A$13),"")</f>
        <v/>
      </c>
      <c r="K40" s="328"/>
      <c r="L40" s="328" t="str">
        <f>IF(AND('Mapa final'!$H$14="Muy Baja",'Mapa final'!$L$14="Leve"),CONCATENATE("R",'Mapa final'!$A$14),"")</f>
        <v/>
      </c>
      <c r="M40" s="328"/>
      <c r="N40" s="328" t="str">
        <f>IF(AND('Mapa final'!$H$15="Muy Baja",'Mapa final'!$L$15="Leve"),CONCATENATE("R",'Mapa final'!$A$15),"")</f>
        <v/>
      </c>
      <c r="O40" s="329"/>
      <c r="P40" s="330" t="str">
        <f>IF(AND('Mapa final'!$H$13="Muy Baja",'Mapa final'!$L$13="Menor"),CONCATENATE("R",'Mapa final'!$A$13),"")</f>
        <v/>
      </c>
      <c r="Q40" s="328"/>
      <c r="R40" s="328" t="str">
        <f>IF(AND('Mapa final'!$H$14="Muy Baja",'Mapa final'!$L$14="Menor"),CONCATENATE("R",'Mapa final'!$A$14),"")</f>
        <v/>
      </c>
      <c r="S40" s="328"/>
      <c r="T40" s="328" t="str">
        <f>IF(AND('Mapa final'!$H$15="Muy Baja",'Mapa final'!$L$15="Menor"),CONCATENATE("R",'Mapa final'!$A$15),"")</f>
        <v/>
      </c>
      <c r="U40" s="329"/>
      <c r="V40" s="319" t="str">
        <f>IF(AND('Mapa final'!$H$13="Muy Baja",'Mapa final'!$L$13="Moderado"),CONCATENATE("R",'Mapa final'!$A$13),"")</f>
        <v/>
      </c>
      <c r="W40" s="320"/>
      <c r="X40" s="320" t="str">
        <f>IF(AND('Mapa final'!$H$14="Muy Baja",'Mapa final'!$L$14="Moderado"),CONCATENATE("R",'Mapa final'!$A$14),"")</f>
        <v/>
      </c>
      <c r="Y40" s="320"/>
      <c r="Z40" s="320" t="str">
        <f>IF(AND('Mapa final'!$H$15="Muy Baja",'Mapa final'!$L$15="Moderado"),CONCATENATE("R",'Mapa final'!$A$15),"")</f>
        <v/>
      </c>
      <c r="AA40" s="321"/>
      <c r="AB40" s="303" t="str">
        <f>IF(AND('Mapa final'!$H$13="Muy Baja",'Mapa final'!$L$13="Mayor"),CONCATENATE("R",'Mapa final'!$A$13),"")</f>
        <v/>
      </c>
      <c r="AC40" s="299"/>
      <c r="AD40" s="299" t="str">
        <f>IF(AND('Mapa final'!$H$14="Muy Baja",'Mapa final'!$L$14="Mayor"),CONCATENATE("R",'Mapa final'!$A$14),"")</f>
        <v/>
      </c>
      <c r="AE40" s="299"/>
      <c r="AF40" s="299" t="str">
        <f>IF(AND('Mapa final'!$H$15="Muy Baja",'Mapa final'!$L$15="Mayor"),CONCATENATE("R",'Mapa final'!$A$15),"")</f>
        <v/>
      </c>
      <c r="AG40" s="300"/>
      <c r="AH40" s="310" t="str">
        <f>IF(AND('Mapa final'!$H$13="Muy Baja",'Mapa final'!$L$13="Catastrófico"),CONCATENATE("R",'Mapa final'!$A$13),"")</f>
        <v/>
      </c>
      <c r="AI40" s="311"/>
      <c r="AJ40" s="311" t="str">
        <f>IF(AND('Mapa final'!$H$14="Muy Baja",'Mapa final'!$L$14="Catastrófico"),CONCATENATE("R",'Mapa final'!$A$14),"")</f>
        <v/>
      </c>
      <c r="AK40" s="311"/>
      <c r="AL40" s="311" t="str">
        <f>IF(AND('Mapa final'!$H$15="Muy Baja",'Mapa final'!$L$15="Catastrófico"),CONCATENATE("R",'Mapa final'!$A$15),"")</f>
        <v/>
      </c>
      <c r="AM40" s="312"/>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252"/>
      <c r="C41" s="252"/>
      <c r="D41" s="253"/>
      <c r="E41" s="293"/>
      <c r="F41" s="294"/>
      <c r="G41" s="294"/>
      <c r="H41" s="294"/>
      <c r="I41" s="295"/>
      <c r="J41" s="330"/>
      <c r="K41" s="328"/>
      <c r="L41" s="328"/>
      <c r="M41" s="328"/>
      <c r="N41" s="328"/>
      <c r="O41" s="329"/>
      <c r="P41" s="330"/>
      <c r="Q41" s="328"/>
      <c r="R41" s="328"/>
      <c r="S41" s="328"/>
      <c r="T41" s="328"/>
      <c r="U41" s="329"/>
      <c r="V41" s="319"/>
      <c r="W41" s="320"/>
      <c r="X41" s="320"/>
      <c r="Y41" s="320"/>
      <c r="Z41" s="320"/>
      <c r="AA41" s="321"/>
      <c r="AB41" s="303"/>
      <c r="AC41" s="299"/>
      <c r="AD41" s="299"/>
      <c r="AE41" s="299"/>
      <c r="AF41" s="299"/>
      <c r="AG41" s="300"/>
      <c r="AH41" s="310"/>
      <c r="AI41" s="311"/>
      <c r="AJ41" s="311"/>
      <c r="AK41" s="311"/>
      <c r="AL41" s="311"/>
      <c r="AM41" s="312"/>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252"/>
      <c r="C42" s="252"/>
      <c r="D42" s="253"/>
      <c r="E42" s="293"/>
      <c r="F42" s="294"/>
      <c r="G42" s="294"/>
      <c r="H42" s="294"/>
      <c r="I42" s="295"/>
      <c r="J42" s="330" t="str">
        <f>IF(AND('Mapa final'!$H$16="Muy Baja",'Mapa final'!$L$16="Leve"),CONCATENATE("R",'Mapa final'!$A$16),"")</f>
        <v/>
      </c>
      <c r="K42" s="328"/>
      <c r="L42" s="328" t="str">
        <f>IF(AND('Mapa final'!$H$17="Muy Baja",'Mapa final'!$L$17="Leve"),CONCATENATE("R",'Mapa final'!$A$17),"")</f>
        <v/>
      </c>
      <c r="M42" s="328"/>
      <c r="N42" s="328" t="str">
        <f>IF(AND('Mapa final'!$H$23="Muy Baja",'Mapa final'!$L$23="Leve"),CONCATENATE("R",'Mapa final'!$A$23),"")</f>
        <v/>
      </c>
      <c r="O42" s="329"/>
      <c r="P42" s="330" t="str">
        <f>IF(AND('Mapa final'!$H$16="Muy Baja",'Mapa final'!$L$16="Menor"),CONCATENATE("R",'Mapa final'!$A$16),"")</f>
        <v/>
      </c>
      <c r="Q42" s="328"/>
      <c r="R42" s="328" t="str">
        <f>IF(AND('Mapa final'!$H$17="Muy Baja",'Mapa final'!$L$17="Menor"),CONCATENATE("R",'Mapa final'!$A$17),"")</f>
        <v/>
      </c>
      <c r="S42" s="328"/>
      <c r="T42" s="328" t="str">
        <f>IF(AND('Mapa final'!$H$23="Muy Baja",'Mapa final'!$L$23="Menor"),CONCATENATE("R",'Mapa final'!$A$23),"")</f>
        <v/>
      </c>
      <c r="U42" s="329"/>
      <c r="V42" s="319" t="str">
        <f>IF(AND('Mapa final'!$H$16="Muy Baja",'Mapa final'!$L$16="Moderado"),CONCATENATE("R",'Mapa final'!$A$16),"")</f>
        <v/>
      </c>
      <c r="W42" s="320"/>
      <c r="X42" s="320" t="str">
        <f>IF(AND('Mapa final'!$H$17="Muy Baja",'Mapa final'!$L$17="Moderado"),CONCATENATE("R",'Mapa final'!$A$17),"")</f>
        <v/>
      </c>
      <c r="Y42" s="320"/>
      <c r="Z42" s="320" t="str">
        <f>IF(AND('Mapa final'!$H$23="Muy Baja",'Mapa final'!$L$23="Moderado"),CONCATENATE("R",'Mapa final'!$A$23),"")</f>
        <v/>
      </c>
      <c r="AA42" s="321"/>
      <c r="AB42" s="303" t="str">
        <f>IF(AND('Mapa final'!$H$16="Muy Baja",'Mapa final'!$L$16="Mayor"),CONCATENATE("R",'Mapa final'!$A$16),"")</f>
        <v/>
      </c>
      <c r="AC42" s="299"/>
      <c r="AD42" s="299" t="str">
        <f>IF(AND('Mapa final'!$H$17="Muy Baja",'Mapa final'!$L$17="Mayor"),CONCATENATE("R",'Mapa final'!$A$17),"")</f>
        <v/>
      </c>
      <c r="AE42" s="299"/>
      <c r="AF42" s="299" t="str">
        <f>IF(AND('Mapa final'!$H$23="Muy Baja",'Mapa final'!$L$23="Mayor"),CONCATENATE("R",'Mapa final'!$A$23),"")</f>
        <v/>
      </c>
      <c r="AG42" s="300"/>
      <c r="AH42" s="310" t="str">
        <f>IF(AND('Mapa final'!$H$16="Muy Baja",'Mapa final'!$L$16="Catastrófico"),CONCATENATE("R",'Mapa final'!$A$16),"")</f>
        <v/>
      </c>
      <c r="AI42" s="311"/>
      <c r="AJ42" s="311" t="str">
        <f>IF(AND('Mapa final'!$H$17="Muy Baja",'Mapa final'!$L$17="Catastrófico"),CONCATENATE("R",'Mapa final'!$A$17),"")</f>
        <v/>
      </c>
      <c r="AK42" s="311"/>
      <c r="AL42" s="311" t="str">
        <f>IF(AND('Mapa final'!$H$23="Muy Baja",'Mapa final'!$L$23="Catastrófico"),CONCATENATE("R",'Mapa final'!$A$23),"")</f>
        <v/>
      </c>
      <c r="AM42" s="312"/>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252"/>
      <c r="C43" s="252"/>
      <c r="D43" s="253"/>
      <c r="E43" s="293"/>
      <c r="F43" s="294"/>
      <c r="G43" s="294"/>
      <c r="H43" s="294"/>
      <c r="I43" s="295"/>
      <c r="J43" s="330"/>
      <c r="K43" s="328"/>
      <c r="L43" s="328"/>
      <c r="M43" s="328"/>
      <c r="N43" s="328"/>
      <c r="O43" s="329"/>
      <c r="P43" s="330"/>
      <c r="Q43" s="328"/>
      <c r="R43" s="328"/>
      <c r="S43" s="328"/>
      <c r="T43" s="328"/>
      <c r="U43" s="329"/>
      <c r="V43" s="319"/>
      <c r="W43" s="320"/>
      <c r="X43" s="320"/>
      <c r="Y43" s="320"/>
      <c r="Z43" s="320"/>
      <c r="AA43" s="321"/>
      <c r="AB43" s="303"/>
      <c r="AC43" s="299"/>
      <c r="AD43" s="299"/>
      <c r="AE43" s="299"/>
      <c r="AF43" s="299"/>
      <c r="AG43" s="300"/>
      <c r="AH43" s="310"/>
      <c r="AI43" s="311"/>
      <c r="AJ43" s="311"/>
      <c r="AK43" s="311"/>
      <c r="AL43" s="311"/>
      <c r="AM43" s="312"/>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252"/>
      <c r="C44" s="252"/>
      <c r="D44" s="253"/>
      <c r="E44" s="293"/>
      <c r="F44" s="294"/>
      <c r="G44" s="294"/>
      <c r="H44" s="294"/>
      <c r="I44" s="295"/>
      <c r="J44" s="330" t="str">
        <f>IF(AND('Mapa final'!$H$29="Muy Baja",'Mapa final'!$L$29="Leve"),CONCATENATE("R",'Mapa final'!$A$29),"")</f>
        <v/>
      </c>
      <c r="K44" s="328"/>
      <c r="L44" s="328" t="str">
        <f>IF(AND('Mapa final'!$H$35="Muy Baja",'Mapa final'!$L$35="Leve"),CONCATENATE("R",'Mapa final'!$A$35),"")</f>
        <v/>
      </c>
      <c r="M44" s="328"/>
      <c r="N44" s="328" t="str">
        <f>IF(AND('Mapa final'!$H$41="Muy Baja",'Mapa final'!$L$41="Leve"),CONCATENATE("R",'Mapa final'!$A$41),"")</f>
        <v/>
      </c>
      <c r="O44" s="329"/>
      <c r="P44" s="330" t="str">
        <f>IF(AND('Mapa final'!$H$29="Muy Baja",'Mapa final'!$L$29="Menor"),CONCATENATE("R",'Mapa final'!$A$29),"")</f>
        <v/>
      </c>
      <c r="Q44" s="328"/>
      <c r="R44" s="328" t="str">
        <f>IF(AND('Mapa final'!$H$35="Muy Baja",'Mapa final'!$L$35="Menor"),CONCATENATE("R",'Mapa final'!$A$35),"")</f>
        <v/>
      </c>
      <c r="S44" s="328"/>
      <c r="T44" s="328" t="str">
        <f>IF(AND('Mapa final'!$H$41="Muy Baja",'Mapa final'!$L$41="Menor"),CONCATENATE("R",'Mapa final'!$A$41),"")</f>
        <v/>
      </c>
      <c r="U44" s="329"/>
      <c r="V44" s="319" t="str">
        <f>IF(AND('Mapa final'!$H$29="Muy Baja",'Mapa final'!$L$29="Moderado"),CONCATENATE("R",'Mapa final'!$A$29),"")</f>
        <v/>
      </c>
      <c r="W44" s="320"/>
      <c r="X44" s="320" t="str">
        <f>IF(AND('Mapa final'!$H$35="Muy Baja",'Mapa final'!$L$35="Moderado"),CONCATENATE("R",'Mapa final'!$A$35),"")</f>
        <v/>
      </c>
      <c r="Y44" s="320"/>
      <c r="Z44" s="320" t="str">
        <f>IF(AND('Mapa final'!$H$41="Muy Baja",'Mapa final'!$L$41="Moderado"),CONCATENATE("R",'Mapa final'!$A$41),"")</f>
        <v/>
      </c>
      <c r="AA44" s="321"/>
      <c r="AB44" s="303" t="str">
        <f>IF(AND('Mapa final'!$H$29="Muy Baja",'Mapa final'!$L$29="Mayor"),CONCATENATE("R",'Mapa final'!$A$29),"")</f>
        <v/>
      </c>
      <c r="AC44" s="299"/>
      <c r="AD44" s="299" t="str">
        <f>IF(AND('Mapa final'!$H$35="Muy Baja",'Mapa final'!$L$35="Mayor"),CONCATENATE("R",'Mapa final'!$A$35),"")</f>
        <v/>
      </c>
      <c r="AE44" s="299"/>
      <c r="AF44" s="299" t="str">
        <f>IF(AND('Mapa final'!$H$41="Muy Baja",'Mapa final'!$L$41="Mayor"),CONCATENATE("R",'Mapa final'!$A$41),"")</f>
        <v/>
      </c>
      <c r="AG44" s="300"/>
      <c r="AH44" s="310" t="str">
        <f>IF(AND('Mapa final'!$H$29="Muy Baja",'Mapa final'!$L$29="Catastrófico"),CONCATENATE("R",'Mapa final'!$A$29),"")</f>
        <v/>
      </c>
      <c r="AI44" s="311"/>
      <c r="AJ44" s="311" t="str">
        <f>IF(AND('Mapa final'!$H$35="Muy Baja",'Mapa final'!$L$35="Catastrófico"),CONCATENATE("R",'Mapa final'!$A$35),"")</f>
        <v/>
      </c>
      <c r="AK44" s="311"/>
      <c r="AL44" s="311" t="str">
        <f>IF(AND('Mapa final'!$H$41="Muy Baja",'Mapa final'!$L$41="Catastrófico"),CONCATENATE("R",'Mapa final'!$A$41),"")</f>
        <v/>
      </c>
      <c r="AM44" s="312"/>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252"/>
      <c r="C45" s="252"/>
      <c r="D45" s="253"/>
      <c r="E45" s="296"/>
      <c r="F45" s="297"/>
      <c r="G45" s="297"/>
      <c r="H45" s="297"/>
      <c r="I45" s="298"/>
      <c r="J45" s="331"/>
      <c r="K45" s="332"/>
      <c r="L45" s="332"/>
      <c r="M45" s="332"/>
      <c r="N45" s="332"/>
      <c r="O45" s="333"/>
      <c r="P45" s="331"/>
      <c r="Q45" s="332"/>
      <c r="R45" s="332"/>
      <c r="S45" s="332"/>
      <c r="T45" s="332"/>
      <c r="U45" s="333"/>
      <c r="V45" s="322"/>
      <c r="W45" s="323"/>
      <c r="X45" s="323"/>
      <c r="Y45" s="323"/>
      <c r="Z45" s="323"/>
      <c r="AA45" s="324"/>
      <c r="AB45" s="307"/>
      <c r="AC45" s="308"/>
      <c r="AD45" s="308"/>
      <c r="AE45" s="308"/>
      <c r="AF45" s="308"/>
      <c r="AG45" s="309"/>
      <c r="AH45" s="313"/>
      <c r="AI45" s="314"/>
      <c r="AJ45" s="314"/>
      <c r="AK45" s="314"/>
      <c r="AL45" s="314"/>
      <c r="AM45" s="315"/>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290" t="s">
        <v>112</v>
      </c>
      <c r="K46" s="291"/>
      <c r="L46" s="291"/>
      <c r="M46" s="291"/>
      <c r="N46" s="291"/>
      <c r="O46" s="292"/>
      <c r="P46" s="290" t="s">
        <v>111</v>
      </c>
      <c r="Q46" s="291"/>
      <c r="R46" s="291"/>
      <c r="S46" s="291"/>
      <c r="T46" s="291"/>
      <c r="U46" s="292"/>
      <c r="V46" s="290" t="s">
        <v>110</v>
      </c>
      <c r="W46" s="291"/>
      <c r="X46" s="291"/>
      <c r="Y46" s="291"/>
      <c r="Z46" s="291"/>
      <c r="AA46" s="292"/>
      <c r="AB46" s="290" t="s">
        <v>109</v>
      </c>
      <c r="AC46" s="306"/>
      <c r="AD46" s="291"/>
      <c r="AE46" s="291"/>
      <c r="AF46" s="291"/>
      <c r="AG46" s="292"/>
      <c r="AH46" s="290" t="s">
        <v>108</v>
      </c>
      <c r="AI46" s="291"/>
      <c r="AJ46" s="291"/>
      <c r="AK46" s="291"/>
      <c r="AL46" s="291"/>
      <c r="AM46" s="292"/>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293"/>
      <c r="K47" s="294"/>
      <c r="L47" s="294"/>
      <c r="M47" s="294"/>
      <c r="N47" s="294"/>
      <c r="O47" s="295"/>
      <c r="P47" s="293"/>
      <c r="Q47" s="294"/>
      <c r="R47" s="294"/>
      <c r="S47" s="294"/>
      <c r="T47" s="294"/>
      <c r="U47" s="295"/>
      <c r="V47" s="293"/>
      <c r="W47" s="294"/>
      <c r="X47" s="294"/>
      <c r="Y47" s="294"/>
      <c r="Z47" s="294"/>
      <c r="AA47" s="295"/>
      <c r="AB47" s="293"/>
      <c r="AC47" s="294"/>
      <c r="AD47" s="294"/>
      <c r="AE47" s="294"/>
      <c r="AF47" s="294"/>
      <c r="AG47" s="295"/>
      <c r="AH47" s="293"/>
      <c r="AI47" s="294"/>
      <c r="AJ47" s="294"/>
      <c r="AK47" s="294"/>
      <c r="AL47" s="294"/>
      <c r="AM47" s="295"/>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293"/>
      <c r="K48" s="294"/>
      <c r="L48" s="294"/>
      <c r="M48" s="294"/>
      <c r="N48" s="294"/>
      <c r="O48" s="295"/>
      <c r="P48" s="293"/>
      <c r="Q48" s="294"/>
      <c r="R48" s="294"/>
      <c r="S48" s="294"/>
      <c r="T48" s="294"/>
      <c r="U48" s="295"/>
      <c r="V48" s="293"/>
      <c r="W48" s="294"/>
      <c r="X48" s="294"/>
      <c r="Y48" s="294"/>
      <c r="Z48" s="294"/>
      <c r="AA48" s="295"/>
      <c r="AB48" s="293"/>
      <c r="AC48" s="294"/>
      <c r="AD48" s="294"/>
      <c r="AE48" s="294"/>
      <c r="AF48" s="294"/>
      <c r="AG48" s="295"/>
      <c r="AH48" s="293"/>
      <c r="AI48" s="294"/>
      <c r="AJ48" s="294"/>
      <c r="AK48" s="294"/>
      <c r="AL48" s="294"/>
      <c r="AM48" s="295"/>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293"/>
      <c r="K49" s="294"/>
      <c r="L49" s="294"/>
      <c r="M49" s="294"/>
      <c r="N49" s="294"/>
      <c r="O49" s="295"/>
      <c r="P49" s="293"/>
      <c r="Q49" s="294"/>
      <c r="R49" s="294"/>
      <c r="S49" s="294"/>
      <c r="T49" s="294"/>
      <c r="U49" s="295"/>
      <c r="V49" s="293"/>
      <c r="W49" s="294"/>
      <c r="X49" s="294"/>
      <c r="Y49" s="294"/>
      <c r="Z49" s="294"/>
      <c r="AA49" s="295"/>
      <c r="AB49" s="293"/>
      <c r="AC49" s="294"/>
      <c r="AD49" s="294"/>
      <c r="AE49" s="294"/>
      <c r="AF49" s="294"/>
      <c r="AG49" s="295"/>
      <c r="AH49" s="293"/>
      <c r="AI49" s="294"/>
      <c r="AJ49" s="294"/>
      <c r="AK49" s="294"/>
      <c r="AL49" s="294"/>
      <c r="AM49" s="295"/>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293"/>
      <c r="K50" s="294"/>
      <c r="L50" s="294"/>
      <c r="M50" s="294"/>
      <c r="N50" s="294"/>
      <c r="O50" s="295"/>
      <c r="P50" s="293"/>
      <c r="Q50" s="294"/>
      <c r="R50" s="294"/>
      <c r="S50" s="294"/>
      <c r="T50" s="294"/>
      <c r="U50" s="295"/>
      <c r="V50" s="293"/>
      <c r="W50" s="294"/>
      <c r="X50" s="294"/>
      <c r="Y50" s="294"/>
      <c r="Z50" s="294"/>
      <c r="AA50" s="295"/>
      <c r="AB50" s="293"/>
      <c r="AC50" s="294"/>
      <c r="AD50" s="294"/>
      <c r="AE50" s="294"/>
      <c r="AF50" s="294"/>
      <c r="AG50" s="295"/>
      <c r="AH50" s="293"/>
      <c r="AI50" s="294"/>
      <c r="AJ50" s="294"/>
      <c r="AK50" s="294"/>
      <c r="AL50" s="294"/>
      <c r="AM50" s="295"/>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296"/>
      <c r="K51" s="297"/>
      <c r="L51" s="297"/>
      <c r="M51" s="297"/>
      <c r="N51" s="297"/>
      <c r="O51" s="298"/>
      <c r="P51" s="296"/>
      <c r="Q51" s="297"/>
      <c r="R51" s="297"/>
      <c r="S51" s="297"/>
      <c r="T51" s="297"/>
      <c r="U51" s="298"/>
      <c r="V51" s="296"/>
      <c r="W51" s="297"/>
      <c r="X51" s="297"/>
      <c r="Y51" s="297"/>
      <c r="Z51" s="297"/>
      <c r="AA51" s="298"/>
      <c r="AB51" s="296"/>
      <c r="AC51" s="297"/>
      <c r="AD51" s="297"/>
      <c r="AE51" s="297"/>
      <c r="AF51" s="297"/>
      <c r="AG51" s="298"/>
      <c r="AH51" s="296"/>
      <c r="AI51" s="297"/>
      <c r="AJ51" s="297"/>
      <c r="AK51" s="297"/>
      <c r="AL51" s="297"/>
      <c r="AM51" s="298"/>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7"/>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30" zoomScale="50" zoomScaleNormal="50" workbookViewId="0">
      <selection activeCell="AC19" sqref="AC19"/>
    </sheetView>
  </sheetViews>
  <sheetFormatPr baseColWidth="10" defaultRowHeight="15" x14ac:dyDescent="0.25"/>
  <cols>
    <col min="2" max="18" width="5.7109375" customWidth="1"/>
    <col min="19" max="19" width="8.42578125" customWidth="1"/>
    <col min="20" max="23" width="5.7109375" customWidth="1"/>
    <col min="24" max="24" width="8.42578125" customWidth="1"/>
    <col min="25" max="26" width="5.7109375" customWidth="1"/>
    <col min="27" max="27" width="10.7109375" customWidth="1"/>
    <col min="28" max="28" width="5.7109375" customWidth="1"/>
    <col min="29" max="29" width="7.42578125" customWidth="1"/>
    <col min="30" max="33" width="5.7109375" customWidth="1"/>
    <col min="34" max="34" width="8.42578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363" t="s">
        <v>160</v>
      </c>
      <c r="C2" s="364"/>
      <c r="D2" s="364"/>
      <c r="E2" s="364"/>
      <c r="F2" s="364"/>
      <c r="G2" s="364"/>
      <c r="H2" s="364"/>
      <c r="I2" s="364"/>
      <c r="J2" s="305" t="s">
        <v>2</v>
      </c>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305"/>
      <c r="AJ2" s="305"/>
      <c r="AK2" s="305"/>
      <c r="AL2" s="305"/>
      <c r="AM2" s="305"/>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364"/>
      <c r="C3" s="364"/>
      <c r="D3" s="364"/>
      <c r="E3" s="364"/>
      <c r="F3" s="364"/>
      <c r="G3" s="364"/>
      <c r="H3" s="364"/>
      <c r="I3" s="364"/>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305"/>
      <c r="AJ3" s="305"/>
      <c r="AK3" s="305"/>
      <c r="AL3" s="305"/>
      <c r="AM3" s="305"/>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364"/>
      <c r="C4" s="364"/>
      <c r="D4" s="364"/>
      <c r="E4" s="364"/>
      <c r="F4" s="364"/>
      <c r="G4" s="364"/>
      <c r="H4" s="364"/>
      <c r="I4" s="364"/>
      <c r="J4" s="305"/>
      <c r="K4" s="305"/>
      <c r="L4" s="305"/>
      <c r="M4" s="305"/>
      <c r="N4" s="305"/>
      <c r="O4" s="305"/>
      <c r="P4" s="305"/>
      <c r="Q4" s="305"/>
      <c r="R4" s="305"/>
      <c r="S4" s="305"/>
      <c r="T4" s="305"/>
      <c r="U4" s="305"/>
      <c r="V4" s="305"/>
      <c r="W4" s="305"/>
      <c r="X4" s="305"/>
      <c r="Y4" s="305"/>
      <c r="Z4" s="305"/>
      <c r="AA4" s="305"/>
      <c r="AB4" s="305"/>
      <c r="AC4" s="305"/>
      <c r="AD4" s="305"/>
      <c r="AE4" s="305"/>
      <c r="AF4" s="305"/>
      <c r="AG4" s="305"/>
      <c r="AH4" s="305"/>
      <c r="AI4" s="305"/>
      <c r="AJ4" s="305"/>
      <c r="AK4" s="305"/>
      <c r="AL4" s="305"/>
      <c r="AM4" s="305"/>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252" t="s">
        <v>4</v>
      </c>
      <c r="C6" s="252"/>
      <c r="D6" s="253"/>
      <c r="E6" s="347" t="s">
        <v>116</v>
      </c>
      <c r="F6" s="348"/>
      <c r="G6" s="348"/>
      <c r="H6" s="348"/>
      <c r="I6" s="365"/>
      <c r="J6" s="46" t="str">
        <f>IF(AND('Mapa final'!$Y$10="Muy Alta",'Mapa final'!$AA$10="Leve"),CONCATENATE("R1C",'Mapa final'!$O$10),"")</f>
        <v/>
      </c>
      <c r="K6" s="47" t="e">
        <f>IF(AND('Mapa final'!#REF!="Muy Alta",'Mapa final'!#REF!="Leve"),CONCATENATE("R1C",'Mapa final'!#REF!),"")</f>
        <v>#REF!</v>
      </c>
      <c r="L6" s="47" t="e">
        <f>IF(AND('Mapa final'!#REF!="Muy Alta",'Mapa final'!#REF!="Leve"),CONCATENATE("R1C",'Mapa final'!#REF!),"")</f>
        <v>#REF!</v>
      </c>
      <c r="M6" s="47" t="e">
        <f>IF(AND('Mapa final'!#REF!="Muy Alta",'Mapa final'!#REF!="Leve"),CONCATENATE("R1C",'Mapa final'!#REF!),"")</f>
        <v>#REF!</v>
      </c>
      <c r="N6" s="47" t="e">
        <f>IF(AND('Mapa final'!#REF!="Muy Alta",'Mapa final'!#REF!="Leve"),CONCATENATE("R1C",'Mapa final'!#REF!),"")</f>
        <v>#REF!</v>
      </c>
      <c r="O6" s="48" t="e">
        <f>IF(AND('Mapa final'!#REF!="Muy Alta",'Mapa final'!#REF!="Leve"),CONCATENATE("R1C",'Mapa final'!#REF!),"")</f>
        <v>#REF!</v>
      </c>
      <c r="P6" s="46" t="str">
        <f>IF(AND('Mapa final'!$Y$10="Muy Alta",'Mapa final'!$AA$10="Menor"),CONCATENATE("R1C",'Mapa final'!$O$10),"")</f>
        <v/>
      </c>
      <c r="Q6" s="47" t="e">
        <f>IF(AND('Mapa final'!#REF!="Muy Alta",'Mapa final'!#REF!="Menor"),CONCATENATE("R1C",'Mapa final'!#REF!),"")</f>
        <v>#REF!</v>
      </c>
      <c r="R6" s="47" t="e">
        <f>IF(AND('Mapa final'!#REF!="Muy Alta",'Mapa final'!#REF!="Menor"),CONCATENATE("R1C",'Mapa final'!#REF!),"")</f>
        <v>#REF!</v>
      </c>
      <c r="S6" s="47" t="e">
        <f>IF(AND('Mapa final'!#REF!="Muy Alta",'Mapa final'!#REF!="Menor"),CONCATENATE("R1C",'Mapa final'!#REF!),"")</f>
        <v>#REF!</v>
      </c>
      <c r="T6" s="47" t="e">
        <f>IF(AND('Mapa final'!#REF!="Muy Alta",'Mapa final'!#REF!="Menor"),CONCATENATE("R1C",'Mapa final'!#REF!),"")</f>
        <v>#REF!</v>
      </c>
      <c r="U6" s="48" t="e">
        <f>IF(AND('Mapa final'!#REF!="Muy Alta",'Mapa final'!#REF!="Menor"),CONCATENATE("R1C",'Mapa final'!#REF!),"")</f>
        <v>#REF!</v>
      </c>
      <c r="V6" s="46" t="str">
        <f>IF(AND('Mapa final'!$Y$10="Muy Alta",'Mapa final'!$AA$10="Moderado"),CONCATENATE("R1C",'Mapa final'!$O$10),"")</f>
        <v/>
      </c>
      <c r="W6" s="47" t="e">
        <f>IF(AND('Mapa final'!#REF!="Muy Alta",'Mapa final'!#REF!="Moderado"),CONCATENATE("R1C",'Mapa final'!#REF!),"")</f>
        <v>#REF!</v>
      </c>
      <c r="X6" s="47" t="e">
        <f>IF(AND('Mapa final'!#REF!="Muy Alta",'Mapa final'!#REF!="Moderado"),CONCATENATE("R1C",'Mapa final'!#REF!),"")</f>
        <v>#REF!</v>
      </c>
      <c r="Y6" s="47" t="e">
        <f>IF(AND('Mapa final'!#REF!="Muy Alta",'Mapa final'!#REF!="Moderado"),CONCATENATE("R1C",'Mapa final'!#REF!),"")</f>
        <v>#REF!</v>
      </c>
      <c r="Z6" s="47" t="e">
        <f>IF(AND('Mapa final'!#REF!="Muy Alta",'Mapa final'!#REF!="Moderado"),CONCATENATE("R1C",'Mapa final'!#REF!),"")</f>
        <v>#REF!</v>
      </c>
      <c r="AA6" s="48" t="e">
        <f>IF(AND('Mapa final'!#REF!="Muy Alta",'Mapa final'!#REF!="Moderado"),CONCATENATE("R1C",'Mapa final'!#REF!),"")</f>
        <v>#REF!</v>
      </c>
      <c r="AB6" s="46" t="str">
        <f>IF(AND('Mapa final'!$Y$10="Muy Alta",'Mapa final'!$AA$10="Mayor"),CONCATENATE("R1C",'Mapa final'!$O$10),"")</f>
        <v/>
      </c>
      <c r="AC6" s="47" t="e">
        <f>IF(AND('Mapa final'!#REF!="Muy Alta",'Mapa final'!#REF!="Mayor"),CONCATENATE("R1C",'Mapa final'!#REF!),"")</f>
        <v>#REF!</v>
      </c>
      <c r="AD6" s="47" t="e">
        <f>IF(AND('Mapa final'!#REF!="Muy Alta",'Mapa final'!#REF!="Mayor"),CONCATENATE("R1C",'Mapa final'!#REF!),"")</f>
        <v>#REF!</v>
      </c>
      <c r="AE6" s="47" t="e">
        <f>IF(AND('Mapa final'!#REF!="Muy Alta",'Mapa final'!#REF!="Mayor"),CONCATENATE("R1C",'Mapa final'!#REF!),"")</f>
        <v>#REF!</v>
      </c>
      <c r="AF6" s="47" t="e">
        <f>IF(AND('Mapa final'!#REF!="Muy Alta",'Mapa final'!#REF!="Mayor"),CONCATENATE("R1C",'Mapa final'!#REF!),"")</f>
        <v>#REF!</v>
      </c>
      <c r="AG6" s="48" t="e">
        <f>IF(AND('Mapa final'!#REF!="Muy Alta",'Mapa final'!#REF!="Mayor"),CONCATENATE("R1C",'Mapa final'!#REF!),"")</f>
        <v>#REF!</v>
      </c>
      <c r="AH6" s="49" t="str">
        <f>IF(AND('Mapa final'!$Y$10="Muy Alta",'Mapa final'!$AA$10="Catastrófico"),CONCATENATE("R1C",'Mapa final'!$O$10),"")</f>
        <v/>
      </c>
      <c r="AI6" s="50" t="e">
        <f>IF(AND('Mapa final'!#REF!="Muy Alta",'Mapa final'!#REF!="Catastrófico"),CONCATENATE("R1C",'Mapa final'!#REF!),"")</f>
        <v>#REF!</v>
      </c>
      <c r="AJ6" s="50" t="e">
        <f>IF(AND('Mapa final'!#REF!="Muy Alta",'Mapa final'!#REF!="Catastrófico"),CONCATENATE("R1C",'Mapa final'!#REF!),"")</f>
        <v>#REF!</v>
      </c>
      <c r="AK6" s="50" t="e">
        <f>IF(AND('Mapa final'!#REF!="Muy Alta",'Mapa final'!#REF!="Catastrófico"),CONCATENATE("R1C",'Mapa final'!#REF!),"")</f>
        <v>#REF!</v>
      </c>
      <c r="AL6" s="50" t="e">
        <f>IF(AND('Mapa final'!#REF!="Muy Alta",'Mapa final'!#REF!="Catastrófico"),CONCATENATE("R1C",'Mapa final'!#REF!),"")</f>
        <v>#REF!</v>
      </c>
      <c r="AM6" s="51" t="e">
        <f>IF(AND('Mapa final'!#REF!="Muy Alta",'Mapa final'!#REF!="Catastrófico"),CONCATENATE("R1C",'Mapa final'!#REF!),"")</f>
        <v>#REF!</v>
      </c>
      <c r="AN6" s="83"/>
      <c r="AO6" s="354" t="s">
        <v>79</v>
      </c>
      <c r="AP6" s="355"/>
      <c r="AQ6" s="355"/>
      <c r="AR6" s="355"/>
      <c r="AS6" s="355"/>
      <c r="AT6" s="356"/>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252"/>
      <c r="C7" s="252"/>
      <c r="D7" s="253"/>
      <c r="E7" s="351"/>
      <c r="F7" s="350"/>
      <c r="G7" s="350"/>
      <c r="H7" s="350"/>
      <c r="I7" s="366"/>
      <c r="J7" s="52" t="str">
        <f>IF(AND('Mapa final'!$Y$11="Muy Alta",'Mapa final'!$AA$11="Leve"),CONCATENATE("R2C",'Mapa final'!$O$11),"")</f>
        <v/>
      </c>
      <c r="K7" s="53" t="e">
        <f>IF(AND('Mapa final'!#REF!="Muy Alta",'Mapa final'!#REF!="Leve"),CONCATENATE("R2C",'Mapa final'!#REF!),"")</f>
        <v>#REF!</v>
      </c>
      <c r="L7" s="53" t="e">
        <f>IF(AND('Mapa final'!#REF!="Muy Alta",'Mapa final'!#REF!="Leve"),CONCATENATE("R2C",'Mapa final'!#REF!),"")</f>
        <v>#REF!</v>
      </c>
      <c r="M7" s="53" t="e">
        <f>IF(AND('Mapa final'!#REF!="Muy Alta",'Mapa final'!#REF!="Leve"),CONCATENATE("R2C",'Mapa final'!#REF!),"")</f>
        <v>#REF!</v>
      </c>
      <c r="N7" s="53" t="e">
        <f>IF(AND('Mapa final'!#REF!="Muy Alta",'Mapa final'!#REF!="Leve"),CONCATENATE("R2C",'Mapa final'!#REF!),"")</f>
        <v>#REF!</v>
      </c>
      <c r="O7" s="54" t="e">
        <f>IF(AND('Mapa final'!#REF!="Muy Alta",'Mapa final'!#REF!="Leve"),CONCATENATE("R2C",'Mapa final'!#REF!),"")</f>
        <v>#REF!</v>
      </c>
      <c r="P7" s="52" t="str">
        <f>IF(AND('Mapa final'!$Y$11="Muy Alta",'Mapa final'!$AA$11="Menor"),CONCATENATE("R2C",'Mapa final'!$O$11),"")</f>
        <v/>
      </c>
      <c r="Q7" s="53" t="e">
        <f>IF(AND('Mapa final'!#REF!="Muy Alta",'Mapa final'!#REF!="Menor"),CONCATENATE("R2C",'Mapa final'!#REF!),"")</f>
        <v>#REF!</v>
      </c>
      <c r="R7" s="53" t="e">
        <f>IF(AND('Mapa final'!#REF!="Muy Alta",'Mapa final'!#REF!="Menor"),CONCATENATE("R2C",'Mapa final'!#REF!),"")</f>
        <v>#REF!</v>
      </c>
      <c r="S7" s="53" t="e">
        <f>IF(AND('Mapa final'!#REF!="Muy Alta",'Mapa final'!#REF!="Menor"),CONCATENATE("R2C",'Mapa final'!#REF!),"")</f>
        <v>#REF!</v>
      </c>
      <c r="T7" s="53" t="e">
        <f>IF(AND('Mapa final'!#REF!="Muy Alta",'Mapa final'!#REF!="Menor"),CONCATENATE("R2C",'Mapa final'!#REF!),"")</f>
        <v>#REF!</v>
      </c>
      <c r="U7" s="54" t="e">
        <f>IF(AND('Mapa final'!#REF!="Muy Alta",'Mapa final'!#REF!="Menor"),CONCATENATE("R2C",'Mapa final'!#REF!),"")</f>
        <v>#REF!</v>
      </c>
      <c r="V7" s="52" t="str">
        <f>IF(AND('Mapa final'!$Y$11="Muy Alta",'Mapa final'!$AA$11="Moderado"),CONCATENATE("R2C",'Mapa final'!$O$11),"")</f>
        <v/>
      </c>
      <c r="W7" s="53" t="e">
        <f>IF(AND('Mapa final'!#REF!="Muy Alta",'Mapa final'!#REF!="Moderado"),CONCATENATE("R2C",'Mapa final'!#REF!),"")</f>
        <v>#REF!</v>
      </c>
      <c r="X7" s="53" t="e">
        <f>IF(AND('Mapa final'!#REF!="Muy Alta",'Mapa final'!#REF!="Moderado"),CONCATENATE("R2C",'Mapa final'!#REF!),"")</f>
        <v>#REF!</v>
      </c>
      <c r="Y7" s="53" t="e">
        <f>IF(AND('Mapa final'!#REF!="Muy Alta",'Mapa final'!#REF!="Moderado"),CONCATENATE("R2C",'Mapa final'!#REF!),"")</f>
        <v>#REF!</v>
      </c>
      <c r="Z7" s="53" t="e">
        <f>IF(AND('Mapa final'!#REF!="Muy Alta",'Mapa final'!#REF!="Moderado"),CONCATENATE("R2C",'Mapa final'!#REF!),"")</f>
        <v>#REF!</v>
      </c>
      <c r="AA7" s="54" t="e">
        <f>IF(AND('Mapa final'!#REF!="Muy Alta",'Mapa final'!#REF!="Moderado"),CONCATENATE("R2C",'Mapa final'!#REF!),"")</f>
        <v>#REF!</v>
      </c>
      <c r="AB7" s="52" t="str">
        <f>IF(AND('Mapa final'!$Y$11="Muy Alta",'Mapa final'!$AA$11="Mayor"),CONCATENATE("R2C",'Mapa final'!$O$11),"")</f>
        <v/>
      </c>
      <c r="AC7" s="53" t="e">
        <f>IF(AND('Mapa final'!#REF!="Muy Alta",'Mapa final'!#REF!="Mayor"),CONCATENATE("R2C",'Mapa final'!#REF!),"")</f>
        <v>#REF!</v>
      </c>
      <c r="AD7" s="53" t="e">
        <f>IF(AND('Mapa final'!#REF!="Muy Alta",'Mapa final'!#REF!="Mayor"),CONCATENATE("R2C",'Mapa final'!#REF!),"")</f>
        <v>#REF!</v>
      </c>
      <c r="AE7" s="53" t="e">
        <f>IF(AND('Mapa final'!#REF!="Muy Alta",'Mapa final'!#REF!="Mayor"),CONCATENATE("R2C",'Mapa final'!#REF!),"")</f>
        <v>#REF!</v>
      </c>
      <c r="AF7" s="53" t="e">
        <f>IF(AND('Mapa final'!#REF!="Muy Alta",'Mapa final'!#REF!="Mayor"),CONCATENATE("R2C",'Mapa final'!#REF!),"")</f>
        <v>#REF!</v>
      </c>
      <c r="AG7" s="54" t="e">
        <f>IF(AND('Mapa final'!#REF!="Muy Alta",'Mapa final'!#REF!="Mayor"),CONCATENATE("R2C",'Mapa final'!#REF!),"")</f>
        <v>#REF!</v>
      </c>
      <c r="AH7" s="55" t="str">
        <f>IF(AND('Mapa final'!$Y$11="Muy Alta",'Mapa final'!$AA$11="Catastrófico"),CONCATENATE("R2C",'Mapa final'!$O$11),"")</f>
        <v/>
      </c>
      <c r="AI7" s="56" t="e">
        <f>IF(AND('Mapa final'!#REF!="Muy Alta",'Mapa final'!#REF!="Catastrófico"),CONCATENATE("R2C",'Mapa final'!#REF!),"")</f>
        <v>#REF!</v>
      </c>
      <c r="AJ7" s="56" t="e">
        <f>IF(AND('Mapa final'!#REF!="Muy Alta",'Mapa final'!#REF!="Catastrófico"),CONCATENATE("R2C",'Mapa final'!#REF!),"")</f>
        <v>#REF!</v>
      </c>
      <c r="AK7" s="56" t="e">
        <f>IF(AND('Mapa final'!#REF!="Muy Alta",'Mapa final'!#REF!="Catastrófico"),CONCATENATE("R2C",'Mapa final'!#REF!),"")</f>
        <v>#REF!</v>
      </c>
      <c r="AL7" s="56" t="e">
        <f>IF(AND('Mapa final'!#REF!="Muy Alta",'Mapa final'!#REF!="Catastrófico"),CONCATENATE("R2C",'Mapa final'!#REF!),"")</f>
        <v>#REF!</v>
      </c>
      <c r="AM7" s="57" t="e">
        <f>IF(AND('Mapa final'!#REF!="Muy Alta",'Mapa final'!#REF!="Catastrófico"),CONCATENATE("R2C",'Mapa final'!#REF!),"")</f>
        <v>#REF!</v>
      </c>
      <c r="AN7" s="83"/>
      <c r="AO7" s="357"/>
      <c r="AP7" s="358"/>
      <c r="AQ7" s="358"/>
      <c r="AR7" s="358"/>
      <c r="AS7" s="358"/>
      <c r="AT7" s="359"/>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252"/>
      <c r="C8" s="252"/>
      <c r="D8" s="253"/>
      <c r="E8" s="351"/>
      <c r="F8" s="350"/>
      <c r="G8" s="350"/>
      <c r="H8" s="350"/>
      <c r="I8" s="366"/>
      <c r="J8" s="52" t="str">
        <f>IF(AND('Mapa final'!$Y$12="Muy Alta",'Mapa final'!$AA$12="Leve"),CONCATENATE("R3C",'Mapa final'!$O$12),"")</f>
        <v/>
      </c>
      <c r="K8" s="53" t="e">
        <f>IF(AND('Mapa final'!#REF!="Muy Alta",'Mapa final'!#REF!="Leve"),CONCATENATE("R3C",'Mapa final'!#REF!),"")</f>
        <v>#REF!</v>
      </c>
      <c r="L8" s="53" t="e">
        <f>IF(AND('Mapa final'!#REF!="Muy Alta",'Mapa final'!#REF!="Leve"),CONCATENATE("R3C",'Mapa final'!#REF!),"")</f>
        <v>#REF!</v>
      </c>
      <c r="M8" s="53" t="e">
        <f>IF(AND('Mapa final'!#REF!="Muy Alta",'Mapa final'!#REF!="Leve"),CONCATENATE("R3C",'Mapa final'!#REF!),"")</f>
        <v>#REF!</v>
      </c>
      <c r="N8" s="53" t="e">
        <f>IF(AND('Mapa final'!#REF!="Muy Alta",'Mapa final'!#REF!="Leve"),CONCATENATE("R3C",'Mapa final'!#REF!),"")</f>
        <v>#REF!</v>
      </c>
      <c r="O8" s="54" t="e">
        <f>IF(AND('Mapa final'!#REF!="Muy Alta",'Mapa final'!#REF!="Leve"),CONCATENATE("R3C",'Mapa final'!#REF!),"")</f>
        <v>#REF!</v>
      </c>
      <c r="P8" s="52" t="str">
        <f>IF(AND('Mapa final'!$Y$12="Muy Alta",'Mapa final'!$AA$12="Menor"),CONCATENATE("R3C",'Mapa final'!$O$12),"")</f>
        <v/>
      </c>
      <c r="Q8" s="53" t="e">
        <f>IF(AND('Mapa final'!#REF!="Muy Alta",'Mapa final'!#REF!="Menor"),CONCATENATE("R3C",'Mapa final'!#REF!),"")</f>
        <v>#REF!</v>
      </c>
      <c r="R8" s="53" t="e">
        <f>IF(AND('Mapa final'!#REF!="Muy Alta",'Mapa final'!#REF!="Menor"),CONCATENATE("R3C",'Mapa final'!#REF!),"")</f>
        <v>#REF!</v>
      </c>
      <c r="S8" s="53" t="e">
        <f>IF(AND('Mapa final'!#REF!="Muy Alta",'Mapa final'!#REF!="Menor"),CONCATENATE("R3C",'Mapa final'!#REF!),"")</f>
        <v>#REF!</v>
      </c>
      <c r="T8" s="53" t="e">
        <f>IF(AND('Mapa final'!#REF!="Muy Alta",'Mapa final'!#REF!="Menor"),CONCATENATE("R3C",'Mapa final'!#REF!),"")</f>
        <v>#REF!</v>
      </c>
      <c r="U8" s="54" t="e">
        <f>IF(AND('Mapa final'!#REF!="Muy Alta",'Mapa final'!#REF!="Menor"),CONCATENATE("R3C",'Mapa final'!#REF!),"")</f>
        <v>#REF!</v>
      </c>
      <c r="V8" s="52" t="str">
        <f>IF(AND('Mapa final'!$Y$12="Muy Alta",'Mapa final'!$AA$12="Moderado"),CONCATENATE("R3C",'Mapa final'!$O$12),"")</f>
        <v/>
      </c>
      <c r="W8" s="53" t="e">
        <f>IF(AND('Mapa final'!#REF!="Muy Alta",'Mapa final'!#REF!="Moderado"),CONCATENATE("R3C",'Mapa final'!#REF!),"")</f>
        <v>#REF!</v>
      </c>
      <c r="X8" s="53" t="e">
        <f>IF(AND('Mapa final'!#REF!="Muy Alta",'Mapa final'!#REF!="Moderado"),CONCATENATE("R3C",'Mapa final'!#REF!),"")</f>
        <v>#REF!</v>
      </c>
      <c r="Y8" s="53" t="e">
        <f>IF(AND('Mapa final'!#REF!="Muy Alta",'Mapa final'!#REF!="Moderado"),CONCATENATE("R3C",'Mapa final'!#REF!),"")</f>
        <v>#REF!</v>
      </c>
      <c r="Z8" s="53" t="e">
        <f>IF(AND('Mapa final'!#REF!="Muy Alta",'Mapa final'!#REF!="Moderado"),CONCATENATE("R3C",'Mapa final'!#REF!),"")</f>
        <v>#REF!</v>
      </c>
      <c r="AA8" s="54" t="e">
        <f>IF(AND('Mapa final'!#REF!="Muy Alta",'Mapa final'!#REF!="Moderado"),CONCATENATE("R3C",'Mapa final'!#REF!),"")</f>
        <v>#REF!</v>
      </c>
      <c r="AB8" s="52" t="str">
        <f>IF(AND('Mapa final'!$Y$12="Muy Alta",'Mapa final'!$AA$12="Mayor"),CONCATENATE("R3C",'Mapa final'!$O$12),"")</f>
        <v/>
      </c>
      <c r="AC8" s="53" t="e">
        <f>IF(AND('Mapa final'!#REF!="Muy Alta",'Mapa final'!#REF!="Mayor"),CONCATENATE("R3C",'Mapa final'!#REF!),"")</f>
        <v>#REF!</v>
      </c>
      <c r="AD8" s="53" t="e">
        <f>IF(AND('Mapa final'!#REF!="Muy Alta",'Mapa final'!#REF!="Mayor"),CONCATENATE("R3C",'Mapa final'!#REF!),"")</f>
        <v>#REF!</v>
      </c>
      <c r="AE8" s="53" t="e">
        <f>IF(AND('Mapa final'!#REF!="Muy Alta",'Mapa final'!#REF!="Mayor"),CONCATENATE("R3C",'Mapa final'!#REF!),"")</f>
        <v>#REF!</v>
      </c>
      <c r="AF8" s="53" t="e">
        <f>IF(AND('Mapa final'!#REF!="Muy Alta",'Mapa final'!#REF!="Mayor"),CONCATENATE("R3C",'Mapa final'!#REF!),"")</f>
        <v>#REF!</v>
      </c>
      <c r="AG8" s="54" t="e">
        <f>IF(AND('Mapa final'!#REF!="Muy Alta",'Mapa final'!#REF!="Mayor"),CONCATENATE("R3C",'Mapa final'!#REF!),"")</f>
        <v>#REF!</v>
      </c>
      <c r="AH8" s="55" t="str">
        <f>IF(AND('Mapa final'!$Y$12="Muy Alta",'Mapa final'!$AA$12="Catastrófico"),CONCATENATE("R3C",'Mapa final'!$O$12),"")</f>
        <v/>
      </c>
      <c r="AI8" s="56" t="e">
        <f>IF(AND('Mapa final'!#REF!="Muy Alta",'Mapa final'!#REF!="Catastrófico"),CONCATENATE("R3C",'Mapa final'!#REF!),"")</f>
        <v>#REF!</v>
      </c>
      <c r="AJ8" s="56" t="e">
        <f>IF(AND('Mapa final'!#REF!="Muy Alta",'Mapa final'!#REF!="Catastrófico"),CONCATENATE("R3C",'Mapa final'!#REF!),"")</f>
        <v>#REF!</v>
      </c>
      <c r="AK8" s="56" t="e">
        <f>IF(AND('Mapa final'!#REF!="Muy Alta",'Mapa final'!#REF!="Catastrófico"),CONCATENATE("R3C",'Mapa final'!#REF!),"")</f>
        <v>#REF!</v>
      </c>
      <c r="AL8" s="56" t="e">
        <f>IF(AND('Mapa final'!#REF!="Muy Alta",'Mapa final'!#REF!="Catastrófico"),CONCATENATE("R3C",'Mapa final'!#REF!),"")</f>
        <v>#REF!</v>
      </c>
      <c r="AM8" s="57" t="e">
        <f>IF(AND('Mapa final'!#REF!="Muy Alta",'Mapa final'!#REF!="Catastrófico"),CONCATENATE("R3C",'Mapa final'!#REF!),"")</f>
        <v>#REF!</v>
      </c>
      <c r="AN8" s="83"/>
      <c r="AO8" s="357"/>
      <c r="AP8" s="358"/>
      <c r="AQ8" s="358"/>
      <c r="AR8" s="358"/>
      <c r="AS8" s="358"/>
      <c r="AT8" s="359"/>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252"/>
      <c r="C9" s="252"/>
      <c r="D9" s="253"/>
      <c r="E9" s="351"/>
      <c r="F9" s="350"/>
      <c r="G9" s="350"/>
      <c r="H9" s="350"/>
      <c r="I9" s="366"/>
      <c r="J9" s="52" t="str">
        <f>IF(AND('Mapa final'!$Y$13="Muy Alta",'Mapa final'!$AA$13="Leve"),CONCATENATE("R4C",'Mapa final'!$O$13),"")</f>
        <v/>
      </c>
      <c r="K9" s="53" t="e">
        <f>IF(AND('Mapa final'!#REF!="Muy Alta",'Mapa final'!#REF!="Leve"),CONCATENATE("R4C",'Mapa final'!#REF!),"")</f>
        <v>#REF!</v>
      </c>
      <c r="L9" s="53" t="e">
        <f>IF(AND('Mapa final'!#REF!="Muy Alta",'Mapa final'!#REF!="Leve"),CONCATENATE("R4C",'Mapa final'!#REF!),"")</f>
        <v>#REF!</v>
      </c>
      <c r="M9" s="53" t="e">
        <f>IF(AND('Mapa final'!#REF!="Muy Alta",'Mapa final'!#REF!="Leve"),CONCATENATE("R4C",'Mapa final'!#REF!),"")</f>
        <v>#REF!</v>
      </c>
      <c r="N9" s="53" t="e">
        <f>IF(AND('Mapa final'!#REF!="Muy Alta",'Mapa final'!#REF!="Leve"),CONCATENATE("R4C",'Mapa final'!#REF!),"")</f>
        <v>#REF!</v>
      </c>
      <c r="O9" s="54" t="e">
        <f>IF(AND('Mapa final'!#REF!="Muy Alta",'Mapa final'!#REF!="Leve"),CONCATENATE("R4C",'Mapa final'!#REF!),"")</f>
        <v>#REF!</v>
      </c>
      <c r="P9" s="52" t="str">
        <f>IF(AND('Mapa final'!$Y$13="Muy Alta",'Mapa final'!$AA$13="Menor"),CONCATENATE("R4C",'Mapa final'!$O$13),"")</f>
        <v/>
      </c>
      <c r="Q9" s="53" t="e">
        <f>IF(AND('Mapa final'!#REF!="Muy Alta",'Mapa final'!#REF!="Menor"),CONCATENATE("R4C",'Mapa final'!#REF!),"")</f>
        <v>#REF!</v>
      </c>
      <c r="R9" s="53" t="e">
        <f>IF(AND('Mapa final'!#REF!="Muy Alta",'Mapa final'!#REF!="Menor"),CONCATENATE("R4C",'Mapa final'!#REF!),"")</f>
        <v>#REF!</v>
      </c>
      <c r="S9" s="53" t="e">
        <f>IF(AND('Mapa final'!#REF!="Muy Alta",'Mapa final'!#REF!="Menor"),CONCATENATE("R4C",'Mapa final'!#REF!),"")</f>
        <v>#REF!</v>
      </c>
      <c r="T9" s="53" t="e">
        <f>IF(AND('Mapa final'!#REF!="Muy Alta",'Mapa final'!#REF!="Menor"),CONCATENATE("R4C",'Mapa final'!#REF!),"")</f>
        <v>#REF!</v>
      </c>
      <c r="U9" s="54" t="e">
        <f>IF(AND('Mapa final'!#REF!="Muy Alta",'Mapa final'!#REF!="Menor"),CONCATENATE("R4C",'Mapa final'!#REF!),"")</f>
        <v>#REF!</v>
      </c>
      <c r="V9" s="52" t="str">
        <f>IF(AND('Mapa final'!$Y$13="Muy Alta",'Mapa final'!$AA$13="Moderado"),CONCATENATE("R4C",'Mapa final'!$O$13),"")</f>
        <v/>
      </c>
      <c r="W9" s="53" t="e">
        <f>IF(AND('Mapa final'!#REF!="Muy Alta",'Mapa final'!#REF!="Moderado"),CONCATENATE("R4C",'Mapa final'!#REF!),"")</f>
        <v>#REF!</v>
      </c>
      <c r="X9" s="53" t="e">
        <f>IF(AND('Mapa final'!#REF!="Muy Alta",'Mapa final'!#REF!="Moderado"),CONCATENATE("R4C",'Mapa final'!#REF!),"")</f>
        <v>#REF!</v>
      </c>
      <c r="Y9" s="53" t="e">
        <f>IF(AND('Mapa final'!#REF!="Muy Alta",'Mapa final'!#REF!="Moderado"),CONCATENATE("R4C",'Mapa final'!#REF!),"")</f>
        <v>#REF!</v>
      </c>
      <c r="Z9" s="53" t="e">
        <f>IF(AND('Mapa final'!#REF!="Muy Alta",'Mapa final'!#REF!="Moderado"),CONCATENATE("R4C",'Mapa final'!#REF!),"")</f>
        <v>#REF!</v>
      </c>
      <c r="AA9" s="54" t="e">
        <f>IF(AND('Mapa final'!#REF!="Muy Alta",'Mapa final'!#REF!="Moderado"),CONCATENATE("R4C",'Mapa final'!#REF!),"")</f>
        <v>#REF!</v>
      </c>
      <c r="AB9" s="52" t="str">
        <f>IF(AND('Mapa final'!$Y$13="Muy Alta",'Mapa final'!$AA$13="Mayor"),CONCATENATE("R4C",'Mapa final'!$O$13),"")</f>
        <v/>
      </c>
      <c r="AC9" s="53" t="e">
        <f>IF(AND('Mapa final'!#REF!="Muy Alta",'Mapa final'!#REF!="Mayor"),CONCATENATE("R4C",'Mapa final'!#REF!),"")</f>
        <v>#REF!</v>
      </c>
      <c r="AD9" s="53" t="e">
        <f>IF(AND('Mapa final'!#REF!="Muy Alta",'Mapa final'!#REF!="Mayor"),CONCATENATE("R4C",'Mapa final'!#REF!),"")</f>
        <v>#REF!</v>
      </c>
      <c r="AE9" s="53" t="e">
        <f>IF(AND('Mapa final'!#REF!="Muy Alta",'Mapa final'!#REF!="Mayor"),CONCATENATE("R4C",'Mapa final'!#REF!),"")</f>
        <v>#REF!</v>
      </c>
      <c r="AF9" s="53" t="e">
        <f>IF(AND('Mapa final'!#REF!="Muy Alta",'Mapa final'!#REF!="Mayor"),CONCATENATE("R4C",'Mapa final'!#REF!),"")</f>
        <v>#REF!</v>
      </c>
      <c r="AG9" s="54" t="e">
        <f>IF(AND('Mapa final'!#REF!="Muy Alta",'Mapa final'!#REF!="Mayor"),CONCATENATE("R4C",'Mapa final'!#REF!),"")</f>
        <v>#REF!</v>
      </c>
      <c r="AH9" s="55" t="str">
        <f>IF(AND('Mapa final'!$Y$13="Muy Alta",'Mapa final'!$AA$13="Catastrófico"),CONCATENATE("R4C",'Mapa final'!$O$13),"")</f>
        <v/>
      </c>
      <c r="AI9" s="56" t="e">
        <f>IF(AND('Mapa final'!#REF!="Muy Alta",'Mapa final'!#REF!="Catastrófico"),CONCATENATE("R4C",'Mapa final'!#REF!),"")</f>
        <v>#REF!</v>
      </c>
      <c r="AJ9" s="56" t="e">
        <f>IF(AND('Mapa final'!#REF!="Muy Alta",'Mapa final'!#REF!="Catastrófico"),CONCATENATE("R4C",'Mapa final'!#REF!),"")</f>
        <v>#REF!</v>
      </c>
      <c r="AK9" s="56" t="e">
        <f>IF(AND('Mapa final'!#REF!="Muy Alta",'Mapa final'!#REF!="Catastrófico"),CONCATENATE("R4C",'Mapa final'!#REF!),"")</f>
        <v>#REF!</v>
      </c>
      <c r="AL9" s="56" t="e">
        <f>IF(AND('Mapa final'!#REF!="Muy Alta",'Mapa final'!#REF!="Catastrófico"),CONCATENATE("R4C",'Mapa final'!#REF!),"")</f>
        <v>#REF!</v>
      </c>
      <c r="AM9" s="57" t="e">
        <f>IF(AND('Mapa final'!#REF!="Muy Alta",'Mapa final'!#REF!="Catastrófico"),CONCATENATE("R4C",'Mapa final'!#REF!),"")</f>
        <v>#REF!</v>
      </c>
      <c r="AN9" s="83"/>
      <c r="AO9" s="357"/>
      <c r="AP9" s="358"/>
      <c r="AQ9" s="358"/>
      <c r="AR9" s="358"/>
      <c r="AS9" s="358"/>
      <c r="AT9" s="359"/>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252"/>
      <c r="C10" s="252"/>
      <c r="D10" s="253"/>
      <c r="E10" s="351"/>
      <c r="F10" s="350"/>
      <c r="G10" s="350"/>
      <c r="H10" s="350"/>
      <c r="I10" s="366"/>
      <c r="J10" s="52" t="str">
        <f>IF(AND('Mapa final'!$Y$14="Muy Alta",'Mapa final'!$AA$14="Leve"),CONCATENATE("R5C",'Mapa final'!$O$14),"")</f>
        <v/>
      </c>
      <c r="K10" s="53" t="e">
        <f>IF(AND('Mapa final'!#REF!="Muy Alta",'Mapa final'!#REF!="Leve"),CONCATENATE("R5C",'Mapa final'!#REF!),"")</f>
        <v>#REF!</v>
      </c>
      <c r="L10" s="53" t="e">
        <f>IF(AND('Mapa final'!#REF!="Muy Alta",'Mapa final'!#REF!="Leve"),CONCATENATE("R5C",'Mapa final'!#REF!),"")</f>
        <v>#REF!</v>
      </c>
      <c r="M10" s="53" t="e">
        <f>IF(AND('Mapa final'!#REF!="Muy Alta",'Mapa final'!#REF!="Leve"),CONCATENATE("R5C",'Mapa final'!#REF!),"")</f>
        <v>#REF!</v>
      </c>
      <c r="N10" s="53" t="e">
        <f>IF(AND('Mapa final'!#REF!="Muy Alta",'Mapa final'!#REF!="Leve"),CONCATENATE("R5C",'Mapa final'!#REF!),"")</f>
        <v>#REF!</v>
      </c>
      <c r="O10" s="54" t="e">
        <f>IF(AND('Mapa final'!#REF!="Muy Alta",'Mapa final'!#REF!="Leve"),CONCATENATE("R5C",'Mapa final'!#REF!),"")</f>
        <v>#REF!</v>
      </c>
      <c r="P10" s="52" t="str">
        <f>IF(AND('Mapa final'!$Y$14="Muy Alta",'Mapa final'!$AA$14="Menor"),CONCATENATE("R5C",'Mapa final'!$O$14),"")</f>
        <v/>
      </c>
      <c r="Q10" s="53" t="e">
        <f>IF(AND('Mapa final'!#REF!="Muy Alta",'Mapa final'!#REF!="Menor"),CONCATENATE("R5C",'Mapa final'!#REF!),"")</f>
        <v>#REF!</v>
      </c>
      <c r="R10" s="53" t="e">
        <f>IF(AND('Mapa final'!#REF!="Muy Alta",'Mapa final'!#REF!="Menor"),CONCATENATE("R5C",'Mapa final'!#REF!),"")</f>
        <v>#REF!</v>
      </c>
      <c r="S10" s="53" t="e">
        <f>IF(AND('Mapa final'!#REF!="Muy Alta",'Mapa final'!#REF!="Menor"),CONCATENATE("R5C",'Mapa final'!#REF!),"")</f>
        <v>#REF!</v>
      </c>
      <c r="T10" s="53" t="e">
        <f>IF(AND('Mapa final'!#REF!="Muy Alta",'Mapa final'!#REF!="Menor"),CONCATENATE("R5C",'Mapa final'!#REF!),"")</f>
        <v>#REF!</v>
      </c>
      <c r="U10" s="54" t="e">
        <f>IF(AND('Mapa final'!#REF!="Muy Alta",'Mapa final'!#REF!="Menor"),CONCATENATE("R5C",'Mapa final'!#REF!),"")</f>
        <v>#REF!</v>
      </c>
      <c r="V10" s="52" t="str">
        <f>IF(AND('Mapa final'!$Y$14="Muy Alta",'Mapa final'!$AA$14="Moderado"),CONCATENATE("R5C",'Mapa final'!$O$14),"")</f>
        <v/>
      </c>
      <c r="W10" s="53" t="e">
        <f>IF(AND('Mapa final'!#REF!="Muy Alta",'Mapa final'!#REF!="Moderado"),CONCATENATE("R5C",'Mapa final'!#REF!),"")</f>
        <v>#REF!</v>
      </c>
      <c r="X10" s="53" t="e">
        <f>IF(AND('Mapa final'!#REF!="Muy Alta",'Mapa final'!#REF!="Moderado"),CONCATENATE("R5C",'Mapa final'!#REF!),"")</f>
        <v>#REF!</v>
      </c>
      <c r="Y10" s="53" t="e">
        <f>IF(AND('Mapa final'!#REF!="Muy Alta",'Mapa final'!#REF!="Moderado"),CONCATENATE("R5C",'Mapa final'!#REF!),"")</f>
        <v>#REF!</v>
      </c>
      <c r="Z10" s="53" t="e">
        <f>IF(AND('Mapa final'!#REF!="Muy Alta",'Mapa final'!#REF!="Moderado"),CONCATENATE("R5C",'Mapa final'!#REF!),"")</f>
        <v>#REF!</v>
      </c>
      <c r="AA10" s="54" t="e">
        <f>IF(AND('Mapa final'!#REF!="Muy Alta",'Mapa final'!#REF!="Moderado"),CONCATENATE("R5C",'Mapa final'!#REF!),"")</f>
        <v>#REF!</v>
      </c>
      <c r="AB10" s="52" t="str">
        <f>IF(AND('Mapa final'!$Y$14="Muy Alta",'Mapa final'!$AA$14="Mayor"),CONCATENATE("R5C",'Mapa final'!$O$14),"")</f>
        <v/>
      </c>
      <c r="AC10" s="53" t="e">
        <f>IF(AND('Mapa final'!#REF!="Muy Alta",'Mapa final'!#REF!="Mayor"),CONCATENATE("R5C",'Mapa final'!#REF!),"")</f>
        <v>#REF!</v>
      </c>
      <c r="AD10" s="53" t="e">
        <f>IF(AND('Mapa final'!#REF!="Muy Alta",'Mapa final'!#REF!="Mayor"),CONCATENATE("R5C",'Mapa final'!#REF!),"")</f>
        <v>#REF!</v>
      </c>
      <c r="AE10" s="53" t="e">
        <f>IF(AND('Mapa final'!#REF!="Muy Alta",'Mapa final'!#REF!="Mayor"),CONCATENATE("R5C",'Mapa final'!#REF!),"")</f>
        <v>#REF!</v>
      </c>
      <c r="AF10" s="53" t="e">
        <f>IF(AND('Mapa final'!#REF!="Muy Alta",'Mapa final'!#REF!="Mayor"),CONCATENATE("R5C",'Mapa final'!#REF!),"")</f>
        <v>#REF!</v>
      </c>
      <c r="AG10" s="54" t="e">
        <f>IF(AND('Mapa final'!#REF!="Muy Alta",'Mapa final'!#REF!="Mayor"),CONCATENATE("R5C",'Mapa final'!#REF!),"")</f>
        <v>#REF!</v>
      </c>
      <c r="AH10" s="55" t="str">
        <f>IF(AND('Mapa final'!$Y$14="Muy Alta",'Mapa final'!$AA$14="Catastrófico"),CONCATENATE("R5C",'Mapa final'!$O$14),"")</f>
        <v/>
      </c>
      <c r="AI10" s="56" t="e">
        <f>IF(AND('Mapa final'!#REF!="Muy Alta",'Mapa final'!#REF!="Catastrófico"),CONCATENATE("R5C",'Mapa final'!#REF!),"")</f>
        <v>#REF!</v>
      </c>
      <c r="AJ10" s="56" t="e">
        <f>IF(AND('Mapa final'!#REF!="Muy Alta",'Mapa final'!#REF!="Catastrófico"),CONCATENATE("R5C",'Mapa final'!#REF!),"")</f>
        <v>#REF!</v>
      </c>
      <c r="AK10" s="56" t="e">
        <f>IF(AND('Mapa final'!#REF!="Muy Alta",'Mapa final'!#REF!="Catastrófico"),CONCATENATE("R5C",'Mapa final'!#REF!),"")</f>
        <v>#REF!</v>
      </c>
      <c r="AL10" s="56" t="e">
        <f>IF(AND('Mapa final'!#REF!="Muy Alta",'Mapa final'!#REF!="Catastrófico"),CONCATENATE("R5C",'Mapa final'!#REF!),"")</f>
        <v>#REF!</v>
      </c>
      <c r="AM10" s="57" t="e">
        <f>IF(AND('Mapa final'!#REF!="Muy Alta",'Mapa final'!#REF!="Catastrófico"),CONCATENATE("R5C",'Mapa final'!#REF!),"")</f>
        <v>#REF!</v>
      </c>
      <c r="AN10" s="83"/>
      <c r="AO10" s="357"/>
      <c r="AP10" s="358"/>
      <c r="AQ10" s="358"/>
      <c r="AR10" s="358"/>
      <c r="AS10" s="358"/>
      <c r="AT10" s="359"/>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252"/>
      <c r="C11" s="252"/>
      <c r="D11" s="253"/>
      <c r="E11" s="351"/>
      <c r="F11" s="350"/>
      <c r="G11" s="350"/>
      <c r="H11" s="350"/>
      <c r="I11" s="366"/>
      <c r="J11" s="52" t="str">
        <f>IF(AND('Mapa final'!$Y$15="Muy Alta",'Mapa final'!$AA$15="Leve"),CONCATENATE("R6C",'Mapa final'!$O$15),"")</f>
        <v/>
      </c>
      <c r="K11" s="53" t="e">
        <f>IF(AND('Mapa final'!#REF!="Muy Alta",'Mapa final'!#REF!="Leve"),CONCATENATE("R6C",'Mapa final'!#REF!),"")</f>
        <v>#REF!</v>
      </c>
      <c r="L11" s="53" t="e">
        <f>IF(AND('Mapa final'!#REF!="Muy Alta",'Mapa final'!#REF!="Leve"),CONCATENATE("R6C",'Mapa final'!#REF!),"")</f>
        <v>#REF!</v>
      </c>
      <c r="M11" s="53" t="e">
        <f>IF(AND('Mapa final'!#REF!="Muy Alta",'Mapa final'!#REF!="Leve"),CONCATENATE("R6C",'Mapa final'!#REF!),"")</f>
        <v>#REF!</v>
      </c>
      <c r="N11" s="53" t="e">
        <f>IF(AND('Mapa final'!#REF!="Muy Alta",'Mapa final'!#REF!="Leve"),CONCATENATE("R6C",'Mapa final'!#REF!),"")</f>
        <v>#REF!</v>
      </c>
      <c r="O11" s="54" t="e">
        <f>IF(AND('Mapa final'!#REF!="Muy Alta",'Mapa final'!#REF!="Leve"),CONCATENATE("R6C",'Mapa final'!#REF!),"")</f>
        <v>#REF!</v>
      </c>
      <c r="P11" s="52" t="str">
        <f>IF(AND('Mapa final'!$Y$15="Muy Alta",'Mapa final'!$AA$15="Menor"),CONCATENATE("R6C",'Mapa final'!$O$15),"")</f>
        <v/>
      </c>
      <c r="Q11" s="53" t="e">
        <f>IF(AND('Mapa final'!#REF!="Muy Alta",'Mapa final'!#REF!="Menor"),CONCATENATE("R6C",'Mapa final'!#REF!),"")</f>
        <v>#REF!</v>
      </c>
      <c r="R11" s="53" t="e">
        <f>IF(AND('Mapa final'!#REF!="Muy Alta",'Mapa final'!#REF!="Menor"),CONCATENATE("R6C",'Mapa final'!#REF!),"")</f>
        <v>#REF!</v>
      </c>
      <c r="S11" s="53" t="e">
        <f>IF(AND('Mapa final'!#REF!="Muy Alta",'Mapa final'!#REF!="Menor"),CONCATENATE("R6C",'Mapa final'!#REF!),"")</f>
        <v>#REF!</v>
      </c>
      <c r="T11" s="53" t="e">
        <f>IF(AND('Mapa final'!#REF!="Muy Alta",'Mapa final'!#REF!="Menor"),CONCATENATE("R6C",'Mapa final'!#REF!),"")</f>
        <v>#REF!</v>
      </c>
      <c r="U11" s="54" t="e">
        <f>IF(AND('Mapa final'!#REF!="Muy Alta",'Mapa final'!#REF!="Menor"),CONCATENATE("R6C",'Mapa final'!#REF!),"")</f>
        <v>#REF!</v>
      </c>
      <c r="V11" s="52" t="str">
        <f>IF(AND('Mapa final'!$Y$15="Muy Alta",'Mapa final'!$AA$15="Moderado"),CONCATENATE("R6C",'Mapa final'!$O$15),"")</f>
        <v/>
      </c>
      <c r="W11" s="53" t="e">
        <f>IF(AND('Mapa final'!#REF!="Muy Alta",'Mapa final'!#REF!="Moderado"),CONCATENATE("R6C",'Mapa final'!#REF!),"")</f>
        <v>#REF!</v>
      </c>
      <c r="X11" s="53" t="e">
        <f>IF(AND('Mapa final'!#REF!="Muy Alta",'Mapa final'!#REF!="Moderado"),CONCATENATE("R6C",'Mapa final'!#REF!),"")</f>
        <v>#REF!</v>
      </c>
      <c r="Y11" s="53" t="e">
        <f>IF(AND('Mapa final'!#REF!="Muy Alta",'Mapa final'!#REF!="Moderado"),CONCATENATE("R6C",'Mapa final'!#REF!),"")</f>
        <v>#REF!</v>
      </c>
      <c r="Z11" s="53" t="e">
        <f>IF(AND('Mapa final'!#REF!="Muy Alta",'Mapa final'!#REF!="Moderado"),CONCATENATE("R6C",'Mapa final'!#REF!),"")</f>
        <v>#REF!</v>
      </c>
      <c r="AA11" s="54" t="e">
        <f>IF(AND('Mapa final'!#REF!="Muy Alta",'Mapa final'!#REF!="Moderado"),CONCATENATE("R6C",'Mapa final'!#REF!),"")</f>
        <v>#REF!</v>
      </c>
      <c r="AB11" s="52" t="str">
        <f>IF(AND('Mapa final'!$Y$15="Muy Alta",'Mapa final'!$AA$15="Mayor"),CONCATENATE("R6C",'Mapa final'!$O$15),"")</f>
        <v/>
      </c>
      <c r="AC11" s="53" t="e">
        <f>IF(AND('Mapa final'!#REF!="Muy Alta",'Mapa final'!#REF!="Mayor"),CONCATENATE("R6C",'Mapa final'!#REF!),"")</f>
        <v>#REF!</v>
      </c>
      <c r="AD11" s="53" t="e">
        <f>IF(AND('Mapa final'!#REF!="Muy Alta",'Mapa final'!#REF!="Mayor"),CONCATENATE("R6C",'Mapa final'!#REF!),"")</f>
        <v>#REF!</v>
      </c>
      <c r="AE11" s="53" t="e">
        <f>IF(AND('Mapa final'!#REF!="Muy Alta",'Mapa final'!#REF!="Mayor"),CONCATENATE("R6C",'Mapa final'!#REF!),"")</f>
        <v>#REF!</v>
      </c>
      <c r="AF11" s="53" t="e">
        <f>IF(AND('Mapa final'!#REF!="Muy Alta",'Mapa final'!#REF!="Mayor"),CONCATENATE("R6C",'Mapa final'!#REF!),"")</f>
        <v>#REF!</v>
      </c>
      <c r="AG11" s="54" t="e">
        <f>IF(AND('Mapa final'!#REF!="Muy Alta",'Mapa final'!#REF!="Mayor"),CONCATENATE("R6C",'Mapa final'!#REF!),"")</f>
        <v>#REF!</v>
      </c>
      <c r="AH11" s="55" t="str">
        <f>IF(AND('Mapa final'!$Y$15="Muy Alta",'Mapa final'!$AA$15="Catastrófico"),CONCATENATE("R6C",'Mapa final'!$O$15),"")</f>
        <v/>
      </c>
      <c r="AI11" s="56" t="e">
        <f>IF(AND('Mapa final'!#REF!="Muy Alta",'Mapa final'!#REF!="Catastrófico"),CONCATENATE("R6C",'Mapa final'!#REF!),"")</f>
        <v>#REF!</v>
      </c>
      <c r="AJ11" s="56" t="e">
        <f>IF(AND('Mapa final'!#REF!="Muy Alta",'Mapa final'!#REF!="Catastrófico"),CONCATENATE("R6C",'Mapa final'!#REF!),"")</f>
        <v>#REF!</v>
      </c>
      <c r="AK11" s="56" t="e">
        <f>IF(AND('Mapa final'!#REF!="Muy Alta",'Mapa final'!#REF!="Catastrófico"),CONCATENATE("R6C",'Mapa final'!#REF!),"")</f>
        <v>#REF!</v>
      </c>
      <c r="AL11" s="56" t="e">
        <f>IF(AND('Mapa final'!#REF!="Muy Alta",'Mapa final'!#REF!="Catastrófico"),CONCATENATE("R6C",'Mapa final'!#REF!),"")</f>
        <v>#REF!</v>
      </c>
      <c r="AM11" s="57" t="e">
        <f>IF(AND('Mapa final'!#REF!="Muy Alta",'Mapa final'!#REF!="Catastrófico"),CONCATENATE("R6C",'Mapa final'!#REF!),"")</f>
        <v>#REF!</v>
      </c>
      <c r="AN11" s="83"/>
      <c r="AO11" s="357"/>
      <c r="AP11" s="358"/>
      <c r="AQ11" s="358"/>
      <c r="AR11" s="358"/>
      <c r="AS11" s="358"/>
      <c r="AT11" s="359"/>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252"/>
      <c r="C12" s="252"/>
      <c r="D12" s="253"/>
      <c r="E12" s="351"/>
      <c r="F12" s="350"/>
      <c r="G12" s="350"/>
      <c r="H12" s="350"/>
      <c r="I12" s="366"/>
      <c r="J12" s="52" t="str">
        <f>IF(AND('Mapa final'!$Y$16="Muy Alta",'Mapa final'!$AA$16="Leve"),CONCATENATE("R7C",'Mapa final'!$O$16),"")</f>
        <v/>
      </c>
      <c r="K12" s="53" t="e">
        <f>IF(AND('Mapa final'!#REF!="Muy Alta",'Mapa final'!#REF!="Leve"),CONCATENATE("R7C",'Mapa final'!#REF!),"")</f>
        <v>#REF!</v>
      </c>
      <c r="L12" s="53" t="e">
        <f>IF(AND('Mapa final'!#REF!="Muy Alta",'Mapa final'!#REF!="Leve"),CONCATENATE("R7C",'Mapa final'!#REF!),"")</f>
        <v>#REF!</v>
      </c>
      <c r="M12" s="53" t="e">
        <f>IF(AND('Mapa final'!#REF!="Muy Alta",'Mapa final'!#REF!="Leve"),CONCATENATE("R7C",'Mapa final'!#REF!),"")</f>
        <v>#REF!</v>
      </c>
      <c r="N12" s="53" t="e">
        <f>IF(AND('Mapa final'!#REF!="Muy Alta",'Mapa final'!#REF!="Leve"),CONCATENATE("R7C",'Mapa final'!#REF!),"")</f>
        <v>#REF!</v>
      </c>
      <c r="O12" s="54" t="e">
        <f>IF(AND('Mapa final'!#REF!="Muy Alta",'Mapa final'!#REF!="Leve"),CONCATENATE("R7C",'Mapa final'!#REF!),"")</f>
        <v>#REF!</v>
      </c>
      <c r="P12" s="52" t="str">
        <f>IF(AND('Mapa final'!$Y$16="Muy Alta",'Mapa final'!$AA$16="Menor"),CONCATENATE("R7C",'Mapa final'!$O$16),"")</f>
        <v/>
      </c>
      <c r="Q12" s="53" t="e">
        <f>IF(AND('Mapa final'!#REF!="Muy Alta",'Mapa final'!#REF!="Menor"),CONCATENATE("R7C",'Mapa final'!#REF!),"")</f>
        <v>#REF!</v>
      </c>
      <c r="R12" s="53" t="e">
        <f>IF(AND('Mapa final'!#REF!="Muy Alta",'Mapa final'!#REF!="Menor"),CONCATENATE("R7C",'Mapa final'!#REF!),"")</f>
        <v>#REF!</v>
      </c>
      <c r="S12" s="53" t="e">
        <f>IF(AND('Mapa final'!#REF!="Muy Alta",'Mapa final'!#REF!="Menor"),CONCATENATE("R7C",'Mapa final'!#REF!),"")</f>
        <v>#REF!</v>
      </c>
      <c r="T12" s="53" t="e">
        <f>IF(AND('Mapa final'!#REF!="Muy Alta",'Mapa final'!#REF!="Menor"),CONCATENATE("R7C",'Mapa final'!#REF!),"")</f>
        <v>#REF!</v>
      </c>
      <c r="U12" s="54" t="e">
        <f>IF(AND('Mapa final'!#REF!="Muy Alta",'Mapa final'!#REF!="Menor"),CONCATENATE("R7C",'Mapa final'!#REF!),"")</f>
        <v>#REF!</v>
      </c>
      <c r="V12" s="52" t="str">
        <f>IF(AND('Mapa final'!$Y$16="Muy Alta",'Mapa final'!$AA$16="Moderado"),CONCATENATE("R7C",'Mapa final'!$O$16),"")</f>
        <v/>
      </c>
      <c r="W12" s="53" t="e">
        <f>IF(AND('Mapa final'!#REF!="Muy Alta",'Mapa final'!#REF!="Moderado"),CONCATENATE("R7C",'Mapa final'!#REF!),"")</f>
        <v>#REF!</v>
      </c>
      <c r="X12" s="53" t="e">
        <f>IF(AND('Mapa final'!#REF!="Muy Alta",'Mapa final'!#REF!="Moderado"),CONCATENATE("R7C",'Mapa final'!#REF!),"")</f>
        <v>#REF!</v>
      </c>
      <c r="Y12" s="53" t="e">
        <f>IF(AND('Mapa final'!#REF!="Muy Alta",'Mapa final'!#REF!="Moderado"),CONCATENATE("R7C",'Mapa final'!#REF!),"")</f>
        <v>#REF!</v>
      </c>
      <c r="Z12" s="53" t="e">
        <f>IF(AND('Mapa final'!#REF!="Muy Alta",'Mapa final'!#REF!="Moderado"),CONCATENATE("R7C",'Mapa final'!#REF!),"")</f>
        <v>#REF!</v>
      </c>
      <c r="AA12" s="54" t="e">
        <f>IF(AND('Mapa final'!#REF!="Muy Alta",'Mapa final'!#REF!="Moderado"),CONCATENATE("R7C",'Mapa final'!#REF!),"")</f>
        <v>#REF!</v>
      </c>
      <c r="AB12" s="52" t="str">
        <f>IF(AND('Mapa final'!$Y$16="Muy Alta",'Mapa final'!$AA$16="Mayor"),CONCATENATE("R7C",'Mapa final'!$O$16),"")</f>
        <v/>
      </c>
      <c r="AC12" s="53" t="e">
        <f>IF(AND('Mapa final'!#REF!="Muy Alta",'Mapa final'!#REF!="Mayor"),CONCATENATE("R7C",'Mapa final'!#REF!),"")</f>
        <v>#REF!</v>
      </c>
      <c r="AD12" s="53" t="e">
        <f>IF(AND('Mapa final'!#REF!="Muy Alta",'Mapa final'!#REF!="Mayor"),CONCATENATE("R7C",'Mapa final'!#REF!),"")</f>
        <v>#REF!</v>
      </c>
      <c r="AE12" s="53" t="e">
        <f>IF(AND('Mapa final'!#REF!="Muy Alta",'Mapa final'!#REF!="Mayor"),CONCATENATE("R7C",'Mapa final'!#REF!),"")</f>
        <v>#REF!</v>
      </c>
      <c r="AF12" s="53" t="e">
        <f>IF(AND('Mapa final'!#REF!="Muy Alta",'Mapa final'!#REF!="Mayor"),CONCATENATE("R7C",'Mapa final'!#REF!),"")</f>
        <v>#REF!</v>
      </c>
      <c r="AG12" s="54" t="e">
        <f>IF(AND('Mapa final'!#REF!="Muy Alta",'Mapa final'!#REF!="Mayor"),CONCATENATE("R7C",'Mapa final'!#REF!),"")</f>
        <v>#REF!</v>
      </c>
      <c r="AH12" s="55" t="str">
        <f>IF(AND('Mapa final'!$Y$16="Muy Alta",'Mapa final'!$AA$16="Catastrófico"),CONCATENATE("R7C",'Mapa final'!$O$16),"")</f>
        <v/>
      </c>
      <c r="AI12" s="56" t="e">
        <f>IF(AND('Mapa final'!#REF!="Muy Alta",'Mapa final'!#REF!="Catastrófico"),CONCATENATE("R7C",'Mapa final'!#REF!),"")</f>
        <v>#REF!</v>
      </c>
      <c r="AJ12" s="56" t="e">
        <f>IF(AND('Mapa final'!#REF!="Muy Alta",'Mapa final'!#REF!="Catastrófico"),CONCATENATE("R7C",'Mapa final'!#REF!),"")</f>
        <v>#REF!</v>
      </c>
      <c r="AK12" s="56" t="e">
        <f>IF(AND('Mapa final'!#REF!="Muy Alta",'Mapa final'!#REF!="Catastrófico"),CONCATENATE("R7C",'Mapa final'!#REF!),"")</f>
        <v>#REF!</v>
      </c>
      <c r="AL12" s="56" t="e">
        <f>IF(AND('Mapa final'!#REF!="Muy Alta",'Mapa final'!#REF!="Catastrófico"),CONCATENATE("R7C",'Mapa final'!#REF!),"")</f>
        <v>#REF!</v>
      </c>
      <c r="AM12" s="57" t="e">
        <f>IF(AND('Mapa final'!#REF!="Muy Alta",'Mapa final'!#REF!="Catastrófico"),CONCATENATE("R7C",'Mapa final'!#REF!),"")</f>
        <v>#REF!</v>
      </c>
      <c r="AN12" s="83"/>
      <c r="AO12" s="357"/>
      <c r="AP12" s="358"/>
      <c r="AQ12" s="358"/>
      <c r="AR12" s="358"/>
      <c r="AS12" s="358"/>
      <c r="AT12" s="359"/>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252"/>
      <c r="C13" s="252"/>
      <c r="D13" s="253"/>
      <c r="E13" s="351"/>
      <c r="F13" s="350"/>
      <c r="G13" s="350"/>
      <c r="H13" s="350"/>
      <c r="I13" s="366"/>
      <c r="J13" s="52" t="str">
        <f>IF(AND('Mapa final'!$Y$17="Muy Alta",'Mapa final'!$AA$17="Leve"),CONCATENATE("R8C",'Mapa final'!$O$17),"")</f>
        <v/>
      </c>
      <c r="K13" s="53" t="str">
        <f>IF(AND('Mapa final'!$Y$18="Muy Alta",'Mapa final'!$AA$18="Leve"),CONCATENATE("R8C",'Mapa final'!$O$18),"")</f>
        <v/>
      </c>
      <c r="L13" s="53" t="str">
        <f>IF(AND('Mapa final'!$Y$19="Muy Alta",'Mapa final'!$AA$19="Leve"),CONCATENATE("R8C",'Mapa final'!$O$19),"")</f>
        <v/>
      </c>
      <c r="M13" s="53" t="str">
        <f>IF(AND('Mapa final'!$Y$20="Muy Alta",'Mapa final'!$AA$20="Leve"),CONCATENATE("R8C",'Mapa final'!$O$20),"")</f>
        <v/>
      </c>
      <c r="N13" s="53" t="str">
        <f>IF(AND('Mapa final'!$Y$21="Muy Alta",'Mapa final'!$AA$21="Leve"),CONCATENATE("R8C",'Mapa final'!$O$21),"")</f>
        <v/>
      </c>
      <c r="O13" s="54" t="str">
        <f>IF(AND('Mapa final'!$Y$22="Muy Alta",'Mapa final'!$AA$22="Leve"),CONCATENATE("R8C",'Mapa final'!$O$22),"")</f>
        <v/>
      </c>
      <c r="P13" s="52" t="str">
        <f>IF(AND('Mapa final'!$Y$17="Muy Alta",'Mapa final'!$AA$17="Menor"),CONCATENATE("R8C",'Mapa final'!$O$17),"")</f>
        <v/>
      </c>
      <c r="Q13" s="53" t="str">
        <f>IF(AND('Mapa final'!$Y$18="Muy Alta",'Mapa final'!$AA$18="Menor"),CONCATENATE("R8C",'Mapa final'!$O$18),"")</f>
        <v/>
      </c>
      <c r="R13" s="53" t="str">
        <f>IF(AND('Mapa final'!$Y$19="Muy Alta",'Mapa final'!$AA$19="Menor"),CONCATENATE("R8C",'Mapa final'!$O$19),"")</f>
        <v/>
      </c>
      <c r="S13" s="53" t="str">
        <f>IF(AND('Mapa final'!$Y$20="Muy Alta",'Mapa final'!$AA$20="Menor"),CONCATENATE("R8C",'Mapa final'!$O$20),"")</f>
        <v/>
      </c>
      <c r="T13" s="53" t="str">
        <f>IF(AND('Mapa final'!$Y$21="Muy Alta",'Mapa final'!$AA$21="Menor"),CONCATENATE("R8C",'Mapa final'!$O$21),"")</f>
        <v/>
      </c>
      <c r="U13" s="54" t="str">
        <f>IF(AND('Mapa final'!$Y$22="Muy Alta",'Mapa final'!$AA$22="Menor"),CONCATENATE("R8C",'Mapa final'!$O$22),"")</f>
        <v/>
      </c>
      <c r="V13" s="52" t="str">
        <f>IF(AND('Mapa final'!$Y$17="Muy Alta",'Mapa final'!$AA$17="Moderado"),CONCATENATE("R8C",'Mapa final'!$O$17),"")</f>
        <v/>
      </c>
      <c r="W13" s="53" t="str">
        <f>IF(AND('Mapa final'!$Y$18="Muy Alta",'Mapa final'!$AA$18="Moderado"),CONCATENATE("R8C",'Mapa final'!$O$18),"")</f>
        <v/>
      </c>
      <c r="X13" s="53" t="str">
        <f>IF(AND('Mapa final'!$Y$19="Muy Alta",'Mapa final'!$AA$19="Moderado"),CONCATENATE("R8C",'Mapa final'!$O$19),"")</f>
        <v/>
      </c>
      <c r="Y13" s="53" t="str">
        <f>IF(AND('Mapa final'!$Y$20="Muy Alta",'Mapa final'!$AA$20="Moderado"),CONCATENATE("R8C",'Mapa final'!$O$20),"")</f>
        <v/>
      </c>
      <c r="Z13" s="53" t="str">
        <f>IF(AND('Mapa final'!$Y$21="Muy Alta",'Mapa final'!$AA$21="Moderado"),CONCATENATE("R8C",'Mapa final'!$O$21),"")</f>
        <v/>
      </c>
      <c r="AA13" s="54" t="str">
        <f>IF(AND('Mapa final'!$Y$22="Muy Alta",'Mapa final'!$AA$22="Moderado"),CONCATENATE("R8C",'Mapa final'!$O$22),"")</f>
        <v/>
      </c>
      <c r="AB13" s="52" t="str">
        <f>IF(AND('Mapa final'!$Y$17="Muy Alta",'Mapa final'!$AA$17="Mayor"),CONCATENATE("R8C",'Mapa final'!$O$17),"")</f>
        <v/>
      </c>
      <c r="AC13" s="53" t="str">
        <f>IF(AND('Mapa final'!$Y$18="Muy Alta",'Mapa final'!$AA$18="Mayor"),CONCATENATE("R8C",'Mapa final'!$O$18),"")</f>
        <v/>
      </c>
      <c r="AD13" s="53" t="str">
        <f>IF(AND('Mapa final'!$Y$19="Muy Alta",'Mapa final'!$AA$19="Mayor"),CONCATENATE("R8C",'Mapa final'!$O$19),"")</f>
        <v/>
      </c>
      <c r="AE13" s="53" t="str">
        <f>IF(AND('Mapa final'!$Y$20="Muy Alta",'Mapa final'!$AA$20="Mayor"),CONCATENATE("R8C",'Mapa final'!$O$20),"")</f>
        <v/>
      </c>
      <c r="AF13" s="53" t="str">
        <f>IF(AND('Mapa final'!$Y$21="Muy Alta",'Mapa final'!$AA$21="Mayor"),CONCATENATE("R8C",'Mapa final'!$O$21),"")</f>
        <v/>
      </c>
      <c r="AG13" s="54" t="str">
        <f>IF(AND('Mapa final'!$Y$22="Muy Alta",'Mapa final'!$AA$22="Mayor"),CONCATENATE("R8C",'Mapa final'!$O$22),"")</f>
        <v/>
      </c>
      <c r="AH13" s="55" t="str">
        <f>IF(AND('Mapa final'!$Y$17="Muy Alta",'Mapa final'!$AA$17="Catastrófico"),CONCATENATE("R8C",'Mapa final'!$O$17),"")</f>
        <v/>
      </c>
      <c r="AI13" s="56" t="str">
        <f>IF(AND('Mapa final'!$Y$18="Muy Alta",'Mapa final'!$AA$18="Catastrófico"),CONCATENATE("R8C",'Mapa final'!$O$18),"")</f>
        <v/>
      </c>
      <c r="AJ13" s="56" t="str">
        <f>IF(AND('Mapa final'!$Y$19="Muy Alta",'Mapa final'!$AA$19="Catastrófico"),CONCATENATE("R8C",'Mapa final'!$O$19),"")</f>
        <v/>
      </c>
      <c r="AK13" s="56" t="str">
        <f>IF(AND('Mapa final'!$Y$20="Muy Alta",'Mapa final'!$AA$20="Catastrófico"),CONCATENATE("R8C",'Mapa final'!$O$20),"")</f>
        <v/>
      </c>
      <c r="AL13" s="56" t="str">
        <f>IF(AND('Mapa final'!$Y$21="Muy Alta",'Mapa final'!$AA$21="Catastrófico"),CONCATENATE("R8C",'Mapa final'!$O$21),"")</f>
        <v/>
      </c>
      <c r="AM13" s="57" t="str">
        <f>IF(AND('Mapa final'!$Y$22="Muy Alta",'Mapa final'!$AA$22="Catastrófico"),CONCATENATE("R8C",'Mapa final'!$O$22),"")</f>
        <v/>
      </c>
      <c r="AN13" s="83"/>
      <c r="AO13" s="357"/>
      <c r="AP13" s="358"/>
      <c r="AQ13" s="358"/>
      <c r="AR13" s="358"/>
      <c r="AS13" s="358"/>
      <c r="AT13" s="359"/>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252"/>
      <c r="C14" s="252"/>
      <c r="D14" s="253"/>
      <c r="E14" s="351"/>
      <c r="F14" s="350"/>
      <c r="G14" s="350"/>
      <c r="H14" s="350"/>
      <c r="I14" s="366"/>
      <c r="J14" s="52" t="str">
        <f>IF(AND('Mapa final'!$Y$23="Muy Alta",'Mapa final'!$AA$23="Leve"),CONCATENATE("R9C",'Mapa final'!$O$23),"")</f>
        <v/>
      </c>
      <c r="K14" s="53" t="str">
        <f>IF(AND('Mapa final'!$Y$24="Muy Alta",'Mapa final'!$AA$24="Leve"),CONCATENATE("R9C",'Mapa final'!$O$24),"")</f>
        <v/>
      </c>
      <c r="L14" s="53" t="str">
        <f>IF(AND('Mapa final'!$Y$25="Muy Alta",'Mapa final'!$AA$25="Leve"),CONCATENATE("R9C",'Mapa final'!$O$25),"")</f>
        <v/>
      </c>
      <c r="M14" s="53" t="str">
        <f>IF(AND('Mapa final'!$Y$26="Muy Alta",'Mapa final'!$AA$26="Leve"),CONCATENATE("R9C",'Mapa final'!$O$26),"")</f>
        <v/>
      </c>
      <c r="N14" s="53" t="str">
        <f>IF(AND('Mapa final'!$Y$27="Muy Alta",'Mapa final'!$AA$27="Leve"),CONCATENATE("R9C",'Mapa final'!$O$27),"")</f>
        <v/>
      </c>
      <c r="O14" s="54" t="str">
        <f>IF(AND('Mapa final'!$Y$28="Muy Alta",'Mapa final'!$AA$28="Leve"),CONCATENATE("R9C",'Mapa final'!$O$28),"")</f>
        <v/>
      </c>
      <c r="P14" s="52" t="str">
        <f>IF(AND('Mapa final'!$Y$23="Muy Alta",'Mapa final'!$AA$23="Menor"),CONCATENATE("R9C",'Mapa final'!$O$23),"")</f>
        <v/>
      </c>
      <c r="Q14" s="53" t="str">
        <f>IF(AND('Mapa final'!$Y$24="Muy Alta",'Mapa final'!$AA$24="Menor"),CONCATENATE("R9C",'Mapa final'!$O$24),"")</f>
        <v/>
      </c>
      <c r="R14" s="53" t="str">
        <f>IF(AND('Mapa final'!$Y$25="Muy Alta",'Mapa final'!$AA$25="Menor"),CONCATENATE("R9C",'Mapa final'!$O$25),"")</f>
        <v/>
      </c>
      <c r="S14" s="53" t="str">
        <f>IF(AND('Mapa final'!$Y$26="Muy Alta",'Mapa final'!$AA$26="Menor"),CONCATENATE("R9C",'Mapa final'!$O$26),"")</f>
        <v/>
      </c>
      <c r="T14" s="53" t="str">
        <f>IF(AND('Mapa final'!$Y$27="Muy Alta",'Mapa final'!$AA$27="Menor"),CONCATENATE("R9C",'Mapa final'!$O$27),"")</f>
        <v/>
      </c>
      <c r="U14" s="54" t="str">
        <f>IF(AND('Mapa final'!$Y$28="Muy Alta",'Mapa final'!$AA$28="Menor"),CONCATENATE("R9C",'Mapa final'!$O$28),"")</f>
        <v/>
      </c>
      <c r="V14" s="52" t="str">
        <f>IF(AND('Mapa final'!$Y$23="Muy Alta",'Mapa final'!$AA$23="Moderado"),CONCATENATE("R9C",'Mapa final'!$O$23),"")</f>
        <v/>
      </c>
      <c r="W14" s="53" t="str">
        <f>IF(AND('Mapa final'!$Y$24="Muy Alta",'Mapa final'!$AA$24="Moderado"),CONCATENATE("R9C",'Mapa final'!$O$24),"")</f>
        <v/>
      </c>
      <c r="X14" s="53" t="str">
        <f>IF(AND('Mapa final'!$Y$25="Muy Alta",'Mapa final'!$AA$25="Moderado"),CONCATENATE("R9C",'Mapa final'!$O$25),"")</f>
        <v/>
      </c>
      <c r="Y14" s="53" t="str">
        <f>IF(AND('Mapa final'!$Y$26="Muy Alta",'Mapa final'!$AA$26="Moderado"),CONCATENATE("R9C",'Mapa final'!$O$26),"")</f>
        <v/>
      </c>
      <c r="Z14" s="53" t="str">
        <f>IF(AND('Mapa final'!$Y$27="Muy Alta",'Mapa final'!$AA$27="Moderado"),CONCATENATE("R9C",'Mapa final'!$O$27),"")</f>
        <v/>
      </c>
      <c r="AA14" s="54" t="str">
        <f>IF(AND('Mapa final'!$Y$28="Muy Alta",'Mapa final'!$AA$28="Moderado"),CONCATENATE("R9C",'Mapa final'!$O$28),"")</f>
        <v/>
      </c>
      <c r="AB14" s="52" t="str">
        <f>IF(AND('Mapa final'!$Y$23="Muy Alta",'Mapa final'!$AA$23="Mayor"),CONCATENATE("R9C",'Mapa final'!$O$23),"")</f>
        <v/>
      </c>
      <c r="AC14" s="53" t="str">
        <f>IF(AND('Mapa final'!$Y$24="Muy Alta",'Mapa final'!$AA$24="Mayor"),CONCATENATE("R9C",'Mapa final'!$O$24),"")</f>
        <v/>
      </c>
      <c r="AD14" s="53" t="str">
        <f>IF(AND('Mapa final'!$Y$25="Muy Alta",'Mapa final'!$AA$25="Mayor"),CONCATENATE("R9C",'Mapa final'!$O$25),"")</f>
        <v/>
      </c>
      <c r="AE14" s="53" t="str">
        <f>IF(AND('Mapa final'!$Y$26="Muy Alta",'Mapa final'!$AA$26="Mayor"),CONCATENATE("R9C",'Mapa final'!$O$26),"")</f>
        <v/>
      </c>
      <c r="AF14" s="53" t="str">
        <f>IF(AND('Mapa final'!$Y$27="Muy Alta",'Mapa final'!$AA$27="Mayor"),CONCATENATE("R9C",'Mapa final'!$O$27),"")</f>
        <v/>
      </c>
      <c r="AG14" s="54" t="str">
        <f>IF(AND('Mapa final'!$Y$28="Muy Alta",'Mapa final'!$AA$28="Mayor"),CONCATENATE("R9C",'Mapa final'!$O$28),"")</f>
        <v/>
      </c>
      <c r="AH14" s="55" t="str">
        <f>IF(AND('Mapa final'!$Y$23="Muy Alta",'Mapa final'!$AA$23="Catastrófico"),CONCATENATE("R9C",'Mapa final'!$O$23),"")</f>
        <v/>
      </c>
      <c r="AI14" s="56" t="str">
        <f>IF(AND('Mapa final'!$Y$24="Muy Alta",'Mapa final'!$AA$24="Catastrófico"),CONCATENATE("R9C",'Mapa final'!$O$24),"")</f>
        <v/>
      </c>
      <c r="AJ14" s="56" t="str">
        <f>IF(AND('Mapa final'!$Y$25="Muy Alta",'Mapa final'!$AA$25="Catastrófico"),CONCATENATE("R9C",'Mapa final'!$O$25),"")</f>
        <v/>
      </c>
      <c r="AK14" s="56" t="str">
        <f>IF(AND('Mapa final'!$Y$26="Muy Alta",'Mapa final'!$AA$26="Catastrófico"),CONCATENATE("R9C",'Mapa final'!$O$26),"")</f>
        <v/>
      </c>
      <c r="AL14" s="56" t="str">
        <f>IF(AND('Mapa final'!$Y$27="Muy Alta",'Mapa final'!$AA$27="Catastrófico"),CONCATENATE("R9C",'Mapa final'!$O$27),"")</f>
        <v/>
      </c>
      <c r="AM14" s="57" t="str">
        <f>IF(AND('Mapa final'!$Y$28="Muy Alta",'Mapa final'!$AA$28="Catastrófico"),CONCATENATE("R9C",'Mapa final'!$O$28),"")</f>
        <v/>
      </c>
      <c r="AN14" s="83"/>
      <c r="AO14" s="357"/>
      <c r="AP14" s="358"/>
      <c r="AQ14" s="358"/>
      <c r="AR14" s="358"/>
      <c r="AS14" s="358"/>
      <c r="AT14" s="359"/>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252"/>
      <c r="C15" s="252"/>
      <c r="D15" s="253"/>
      <c r="E15" s="352"/>
      <c r="F15" s="353"/>
      <c r="G15" s="353"/>
      <c r="H15" s="353"/>
      <c r="I15" s="367"/>
      <c r="J15" s="58" t="str">
        <f>IF(AND('Mapa final'!$Y$29="Muy Alta",'Mapa final'!$AA$29="Leve"),CONCATENATE("R10C",'Mapa final'!$O$29),"")</f>
        <v/>
      </c>
      <c r="K15" s="59" t="str">
        <f>IF(AND('Mapa final'!$Y$30="Muy Alta",'Mapa final'!$AA$30="Leve"),CONCATENATE("R10C",'Mapa final'!$O$30),"")</f>
        <v/>
      </c>
      <c r="L15" s="59" t="str">
        <f>IF(AND('Mapa final'!$Y$31="Muy Alta",'Mapa final'!$AA$31="Leve"),CONCATENATE("R10C",'Mapa final'!$O$31),"")</f>
        <v/>
      </c>
      <c r="M15" s="59" t="str">
        <f>IF(AND('Mapa final'!$Y$32="Muy Alta",'Mapa final'!$AA$32="Leve"),CONCATENATE("R10C",'Mapa final'!$O$32),"")</f>
        <v/>
      </c>
      <c r="N15" s="59" t="str">
        <f>IF(AND('Mapa final'!$Y$33="Muy Alta",'Mapa final'!$AA$33="Leve"),CONCATENATE("R10C",'Mapa final'!$O$33),"")</f>
        <v/>
      </c>
      <c r="O15" s="60" t="str">
        <f>IF(AND('Mapa final'!$Y$34="Muy Alta",'Mapa final'!$AA$34="Leve"),CONCATENATE("R10C",'Mapa final'!$O$34),"")</f>
        <v/>
      </c>
      <c r="P15" s="52" t="str">
        <f>IF(AND('Mapa final'!$Y$29="Muy Alta",'Mapa final'!$AA$29="Menor"),CONCATENATE("R10C",'Mapa final'!$O$29),"")</f>
        <v/>
      </c>
      <c r="Q15" s="53" t="str">
        <f>IF(AND('Mapa final'!$Y$30="Muy Alta",'Mapa final'!$AA$30="Menor"),CONCATENATE("R10C",'Mapa final'!$O$30),"")</f>
        <v/>
      </c>
      <c r="R15" s="53" t="str">
        <f>IF(AND('Mapa final'!$Y$31="Muy Alta",'Mapa final'!$AA$31="Menor"),CONCATENATE("R10C",'Mapa final'!$O$31),"")</f>
        <v/>
      </c>
      <c r="S15" s="53" t="str">
        <f>IF(AND('Mapa final'!$Y$32="Muy Alta",'Mapa final'!$AA$32="Menor"),CONCATENATE("R10C",'Mapa final'!$O$32),"")</f>
        <v/>
      </c>
      <c r="T15" s="53" t="str">
        <f>IF(AND('Mapa final'!$Y$33="Muy Alta",'Mapa final'!$AA$33="Menor"),CONCATENATE("R10C",'Mapa final'!$O$33),"")</f>
        <v/>
      </c>
      <c r="U15" s="54" t="str">
        <f>IF(AND('Mapa final'!$Y$34="Muy Alta",'Mapa final'!$AA$34="Menor"),CONCATENATE("R10C",'Mapa final'!$O$34),"")</f>
        <v/>
      </c>
      <c r="V15" s="58" t="str">
        <f>IF(AND('Mapa final'!$Y$29="Muy Alta",'Mapa final'!$AA$29="Moderado"),CONCATENATE("R10C",'Mapa final'!$O$29),"")</f>
        <v/>
      </c>
      <c r="W15" s="59" t="str">
        <f>IF(AND('Mapa final'!$Y$30="Muy Alta",'Mapa final'!$AA$30="Moderado"),CONCATENATE("R10C",'Mapa final'!$O$30),"")</f>
        <v/>
      </c>
      <c r="X15" s="59" t="str">
        <f>IF(AND('Mapa final'!$Y$31="Muy Alta",'Mapa final'!$AA$31="Moderado"),CONCATENATE("R10C",'Mapa final'!$O$31),"")</f>
        <v/>
      </c>
      <c r="Y15" s="59" t="str">
        <f>IF(AND('Mapa final'!$Y$32="Muy Alta",'Mapa final'!$AA$32="Moderado"),CONCATENATE("R10C",'Mapa final'!$O$32),"")</f>
        <v/>
      </c>
      <c r="Z15" s="59" t="str">
        <f>IF(AND('Mapa final'!$Y$33="Muy Alta",'Mapa final'!$AA$33="Moderado"),CONCATENATE("R10C",'Mapa final'!$O$33),"")</f>
        <v/>
      </c>
      <c r="AA15" s="60" t="str">
        <f>IF(AND('Mapa final'!$Y$34="Muy Alta",'Mapa final'!$AA$34="Moderado"),CONCATENATE("R10C",'Mapa final'!$O$34),"")</f>
        <v/>
      </c>
      <c r="AB15" s="52" t="str">
        <f>IF(AND('Mapa final'!$Y$29="Muy Alta",'Mapa final'!$AA$29="Mayor"),CONCATENATE("R10C",'Mapa final'!$O$29),"")</f>
        <v/>
      </c>
      <c r="AC15" s="53" t="str">
        <f>IF(AND('Mapa final'!$Y$30="Muy Alta",'Mapa final'!$AA$30="Mayor"),CONCATENATE("R10C",'Mapa final'!$O$30),"")</f>
        <v/>
      </c>
      <c r="AD15" s="53" t="str">
        <f>IF(AND('Mapa final'!$Y$31="Muy Alta",'Mapa final'!$AA$31="Mayor"),CONCATENATE("R10C",'Mapa final'!$O$31),"")</f>
        <v/>
      </c>
      <c r="AE15" s="53" t="str">
        <f>IF(AND('Mapa final'!$Y$32="Muy Alta",'Mapa final'!$AA$32="Mayor"),CONCATENATE("R10C",'Mapa final'!$O$32),"")</f>
        <v/>
      </c>
      <c r="AF15" s="53" t="str">
        <f>IF(AND('Mapa final'!$Y$33="Muy Alta",'Mapa final'!$AA$33="Mayor"),CONCATENATE("R10C",'Mapa final'!$O$33),"")</f>
        <v/>
      </c>
      <c r="AG15" s="54" t="str">
        <f>IF(AND('Mapa final'!$Y$34="Muy Alta",'Mapa final'!$AA$34="Mayor"),CONCATENATE("R10C",'Mapa final'!$O$34),"")</f>
        <v/>
      </c>
      <c r="AH15" s="61" t="str">
        <f>IF(AND('Mapa final'!$Y$29="Muy Alta",'Mapa final'!$AA$29="Catastrófico"),CONCATENATE("R10C",'Mapa final'!$O$29),"")</f>
        <v/>
      </c>
      <c r="AI15" s="62" t="str">
        <f>IF(AND('Mapa final'!$Y$30="Muy Alta",'Mapa final'!$AA$30="Catastrófico"),CONCATENATE("R10C",'Mapa final'!$O$30),"")</f>
        <v/>
      </c>
      <c r="AJ15" s="62" t="str">
        <f>IF(AND('Mapa final'!$Y$31="Muy Alta",'Mapa final'!$AA$31="Catastrófico"),CONCATENATE("R10C",'Mapa final'!$O$31),"")</f>
        <v/>
      </c>
      <c r="AK15" s="62" t="str">
        <f>IF(AND('Mapa final'!$Y$32="Muy Alta",'Mapa final'!$AA$32="Catastrófico"),CONCATENATE("R10C",'Mapa final'!$O$32),"")</f>
        <v/>
      </c>
      <c r="AL15" s="62" t="str">
        <f>IF(AND('Mapa final'!$Y$33="Muy Alta",'Mapa final'!$AA$33="Catastrófico"),CONCATENATE("R10C",'Mapa final'!$O$33),"")</f>
        <v/>
      </c>
      <c r="AM15" s="63" t="str">
        <f>IF(AND('Mapa final'!$Y$34="Muy Alta",'Mapa final'!$AA$34="Catastrófico"),CONCATENATE("R10C",'Mapa final'!$O$34),"")</f>
        <v/>
      </c>
      <c r="AN15" s="83"/>
      <c r="AO15" s="360"/>
      <c r="AP15" s="361"/>
      <c r="AQ15" s="361"/>
      <c r="AR15" s="361"/>
      <c r="AS15" s="361"/>
      <c r="AT15" s="362"/>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252"/>
      <c r="C16" s="252"/>
      <c r="D16" s="253"/>
      <c r="E16" s="347" t="s">
        <v>115</v>
      </c>
      <c r="F16" s="348"/>
      <c r="G16" s="348"/>
      <c r="H16" s="348"/>
      <c r="I16" s="348"/>
      <c r="J16" s="64" t="str">
        <f>IF(AND('Mapa final'!$Y$10="Alta",'Mapa final'!$AA$10="Leve"),CONCATENATE("R1C",'Mapa final'!$O$10),"")</f>
        <v/>
      </c>
      <c r="K16" s="65" t="e">
        <f>IF(AND('Mapa final'!#REF!="Alta",'Mapa final'!#REF!="Leve"),CONCATENATE("R1C",'Mapa final'!#REF!),"")</f>
        <v>#REF!</v>
      </c>
      <c r="L16" s="65" t="e">
        <f>IF(AND('Mapa final'!#REF!="Alta",'Mapa final'!#REF!="Leve"),CONCATENATE("R1C",'Mapa final'!#REF!),"")</f>
        <v>#REF!</v>
      </c>
      <c r="M16" s="65" t="e">
        <f>IF(AND('Mapa final'!#REF!="Alta",'Mapa final'!#REF!="Leve"),CONCATENATE("R1C",'Mapa final'!#REF!),"")</f>
        <v>#REF!</v>
      </c>
      <c r="N16" s="65" t="e">
        <f>IF(AND('Mapa final'!#REF!="Alta",'Mapa final'!#REF!="Leve"),CONCATENATE("R1C",'Mapa final'!#REF!),"")</f>
        <v>#REF!</v>
      </c>
      <c r="O16" s="66" t="e">
        <f>IF(AND('Mapa final'!#REF!="Alta",'Mapa final'!#REF!="Leve"),CONCATENATE("R1C",'Mapa final'!#REF!),"")</f>
        <v>#REF!</v>
      </c>
      <c r="P16" s="64" t="str">
        <f>IF(AND('Mapa final'!$Y$10="Alta",'Mapa final'!$AA$10="Menor"),CONCATENATE("R1C",'Mapa final'!$O$10),"")</f>
        <v/>
      </c>
      <c r="Q16" s="65" t="e">
        <f>IF(AND('Mapa final'!#REF!="Alta",'Mapa final'!#REF!="Menor"),CONCATENATE("R1C",'Mapa final'!#REF!),"")</f>
        <v>#REF!</v>
      </c>
      <c r="R16" s="65" t="e">
        <f>IF(AND('Mapa final'!#REF!="Alta",'Mapa final'!#REF!="Menor"),CONCATENATE("R1C",'Mapa final'!#REF!),"")</f>
        <v>#REF!</v>
      </c>
      <c r="S16" s="65" t="e">
        <f>IF(AND('Mapa final'!#REF!="Alta",'Mapa final'!#REF!="Menor"),CONCATENATE("R1C",'Mapa final'!#REF!),"")</f>
        <v>#REF!</v>
      </c>
      <c r="T16" s="65" t="e">
        <f>IF(AND('Mapa final'!#REF!="Alta",'Mapa final'!#REF!="Menor"),CONCATENATE("R1C",'Mapa final'!#REF!),"")</f>
        <v>#REF!</v>
      </c>
      <c r="U16" s="66" t="e">
        <f>IF(AND('Mapa final'!#REF!="Alta",'Mapa final'!#REF!="Menor"),CONCATENATE("R1C",'Mapa final'!#REF!),"")</f>
        <v>#REF!</v>
      </c>
      <c r="V16" s="46" t="str">
        <f>IF(AND('Mapa final'!$Y$10="Alta",'Mapa final'!$AA$10="Moderado"),CONCATENATE("R1C",'Mapa final'!$O$10),"")</f>
        <v/>
      </c>
      <c r="W16" s="47" t="e">
        <f>IF(AND('Mapa final'!#REF!="Alta",'Mapa final'!#REF!="Moderado"),CONCATENATE("R1C",'Mapa final'!#REF!),"")</f>
        <v>#REF!</v>
      </c>
      <c r="X16" s="47" t="e">
        <f>IF(AND('Mapa final'!#REF!="Alta",'Mapa final'!#REF!="Moderado"),CONCATENATE("R1C",'Mapa final'!#REF!),"")</f>
        <v>#REF!</v>
      </c>
      <c r="Y16" s="47" t="e">
        <f>IF(AND('Mapa final'!#REF!="Alta",'Mapa final'!#REF!="Moderado"),CONCATENATE("R1C",'Mapa final'!#REF!),"")</f>
        <v>#REF!</v>
      </c>
      <c r="Z16" s="47" t="e">
        <f>IF(AND('Mapa final'!#REF!="Alta",'Mapa final'!#REF!="Moderado"),CONCATENATE("R1C",'Mapa final'!#REF!),"")</f>
        <v>#REF!</v>
      </c>
      <c r="AA16" s="48" t="e">
        <f>IF(AND('Mapa final'!#REF!="Alta",'Mapa final'!#REF!="Moderado"),CONCATENATE("R1C",'Mapa final'!#REF!),"")</f>
        <v>#REF!</v>
      </c>
      <c r="AB16" s="46" t="str">
        <f>IF(AND('Mapa final'!$Y$10="Alta",'Mapa final'!$AA$10="Mayor"),CONCATENATE("R1C",'Mapa final'!$O$10),"")</f>
        <v/>
      </c>
      <c r="AC16" s="47" t="e">
        <f>IF(AND('Mapa final'!#REF!="Alta",'Mapa final'!#REF!="Mayor"),CONCATENATE("R1C",'Mapa final'!#REF!),"")</f>
        <v>#REF!</v>
      </c>
      <c r="AD16" s="47" t="e">
        <f>IF(AND('Mapa final'!#REF!="Alta",'Mapa final'!#REF!="Mayor"),CONCATENATE("R1C",'Mapa final'!#REF!),"")</f>
        <v>#REF!</v>
      </c>
      <c r="AE16" s="47" t="e">
        <f>IF(AND('Mapa final'!#REF!="Alta",'Mapa final'!#REF!="Mayor"),CONCATENATE("R1C",'Mapa final'!#REF!),"")</f>
        <v>#REF!</v>
      </c>
      <c r="AF16" s="47" t="e">
        <f>IF(AND('Mapa final'!#REF!="Alta",'Mapa final'!#REF!="Mayor"),CONCATENATE("R1C",'Mapa final'!#REF!),"")</f>
        <v>#REF!</v>
      </c>
      <c r="AG16" s="48" t="e">
        <f>IF(AND('Mapa final'!#REF!="Alta",'Mapa final'!#REF!="Mayor"),CONCATENATE("R1C",'Mapa final'!#REF!),"")</f>
        <v>#REF!</v>
      </c>
      <c r="AH16" s="49" t="str">
        <f>IF(AND('Mapa final'!$Y$10="Alta",'Mapa final'!$AA$10="Catastrófico"),CONCATENATE("R1C",'Mapa final'!$O$10),"")</f>
        <v/>
      </c>
      <c r="AI16" s="50" t="e">
        <f>IF(AND('Mapa final'!#REF!="Alta",'Mapa final'!#REF!="Catastrófico"),CONCATENATE("R1C",'Mapa final'!#REF!),"")</f>
        <v>#REF!</v>
      </c>
      <c r="AJ16" s="50" t="e">
        <f>IF(AND('Mapa final'!#REF!="Alta",'Mapa final'!#REF!="Catastrófico"),CONCATENATE("R1C",'Mapa final'!#REF!),"")</f>
        <v>#REF!</v>
      </c>
      <c r="AK16" s="50" t="e">
        <f>IF(AND('Mapa final'!#REF!="Alta",'Mapa final'!#REF!="Catastrófico"),CONCATENATE("R1C",'Mapa final'!#REF!),"")</f>
        <v>#REF!</v>
      </c>
      <c r="AL16" s="50" t="e">
        <f>IF(AND('Mapa final'!#REF!="Alta",'Mapa final'!#REF!="Catastrófico"),CONCATENATE("R1C",'Mapa final'!#REF!),"")</f>
        <v>#REF!</v>
      </c>
      <c r="AM16" s="51" t="e">
        <f>IF(AND('Mapa final'!#REF!="Alta",'Mapa final'!#REF!="Catastrófico"),CONCATENATE("R1C",'Mapa final'!#REF!),"")</f>
        <v>#REF!</v>
      </c>
      <c r="AN16" s="83"/>
      <c r="AO16" s="338" t="s">
        <v>80</v>
      </c>
      <c r="AP16" s="339"/>
      <c r="AQ16" s="339"/>
      <c r="AR16" s="339"/>
      <c r="AS16" s="339"/>
      <c r="AT16" s="340"/>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252"/>
      <c r="C17" s="252"/>
      <c r="D17" s="253"/>
      <c r="E17" s="349"/>
      <c r="F17" s="350"/>
      <c r="G17" s="350"/>
      <c r="H17" s="350"/>
      <c r="I17" s="350"/>
      <c r="J17" s="67" t="str">
        <f>IF(AND('Mapa final'!$Y$11="Alta",'Mapa final'!$AA$11="Leve"),CONCATENATE("R2C",'Mapa final'!$O$11),"")</f>
        <v/>
      </c>
      <c r="K17" s="68" t="e">
        <f>IF(AND('Mapa final'!#REF!="Alta",'Mapa final'!#REF!="Leve"),CONCATENATE("R2C",'Mapa final'!#REF!),"")</f>
        <v>#REF!</v>
      </c>
      <c r="L17" s="68" t="e">
        <f>IF(AND('Mapa final'!#REF!="Alta",'Mapa final'!#REF!="Leve"),CONCATENATE("R2C",'Mapa final'!#REF!),"")</f>
        <v>#REF!</v>
      </c>
      <c r="M17" s="68" t="e">
        <f>IF(AND('Mapa final'!#REF!="Alta",'Mapa final'!#REF!="Leve"),CONCATENATE("R2C",'Mapa final'!#REF!),"")</f>
        <v>#REF!</v>
      </c>
      <c r="N17" s="68" t="e">
        <f>IF(AND('Mapa final'!#REF!="Alta",'Mapa final'!#REF!="Leve"),CONCATENATE("R2C",'Mapa final'!#REF!),"")</f>
        <v>#REF!</v>
      </c>
      <c r="O17" s="69" t="e">
        <f>IF(AND('Mapa final'!#REF!="Alta",'Mapa final'!#REF!="Leve"),CONCATENATE("R2C",'Mapa final'!#REF!),"")</f>
        <v>#REF!</v>
      </c>
      <c r="P17" s="67" t="str">
        <f>IF(AND('Mapa final'!$Y$11="Alta",'Mapa final'!$AA$11="Menor"),CONCATENATE("R2C",'Mapa final'!$O$11),"")</f>
        <v/>
      </c>
      <c r="Q17" s="68" t="e">
        <f>IF(AND('Mapa final'!#REF!="Alta",'Mapa final'!#REF!="Menor"),CONCATENATE("R2C",'Mapa final'!#REF!),"")</f>
        <v>#REF!</v>
      </c>
      <c r="R17" s="68" t="e">
        <f>IF(AND('Mapa final'!#REF!="Alta",'Mapa final'!#REF!="Menor"),CONCATENATE("R2C",'Mapa final'!#REF!),"")</f>
        <v>#REF!</v>
      </c>
      <c r="S17" s="68" t="e">
        <f>IF(AND('Mapa final'!#REF!="Alta",'Mapa final'!#REF!="Menor"),CONCATENATE("R2C",'Mapa final'!#REF!),"")</f>
        <v>#REF!</v>
      </c>
      <c r="T17" s="68" t="e">
        <f>IF(AND('Mapa final'!#REF!="Alta",'Mapa final'!#REF!="Menor"),CONCATENATE("R2C",'Mapa final'!#REF!),"")</f>
        <v>#REF!</v>
      </c>
      <c r="U17" s="69" t="e">
        <f>IF(AND('Mapa final'!#REF!="Alta",'Mapa final'!#REF!="Menor"),CONCATENATE("R2C",'Mapa final'!#REF!),"")</f>
        <v>#REF!</v>
      </c>
      <c r="V17" s="52" t="str">
        <f>IF(AND('Mapa final'!$Y$11="Alta",'Mapa final'!$AA$11="Moderado"),CONCATENATE("R2C",'Mapa final'!$O$11),"")</f>
        <v/>
      </c>
      <c r="W17" s="53" t="e">
        <f>IF(AND('Mapa final'!#REF!="Alta",'Mapa final'!#REF!="Moderado"),CONCATENATE("R2C",'Mapa final'!#REF!),"")</f>
        <v>#REF!</v>
      </c>
      <c r="X17" s="53" t="e">
        <f>IF(AND('Mapa final'!#REF!="Alta",'Mapa final'!#REF!="Moderado"),CONCATENATE("R2C",'Mapa final'!#REF!),"")</f>
        <v>#REF!</v>
      </c>
      <c r="Y17" s="53" t="e">
        <f>IF(AND('Mapa final'!#REF!="Alta",'Mapa final'!#REF!="Moderado"),CONCATENATE("R2C",'Mapa final'!#REF!),"")</f>
        <v>#REF!</v>
      </c>
      <c r="Z17" s="53" t="e">
        <f>IF(AND('Mapa final'!#REF!="Alta",'Mapa final'!#REF!="Moderado"),CONCATENATE("R2C",'Mapa final'!#REF!),"")</f>
        <v>#REF!</v>
      </c>
      <c r="AA17" s="54" t="e">
        <f>IF(AND('Mapa final'!#REF!="Alta",'Mapa final'!#REF!="Moderado"),CONCATENATE("R2C",'Mapa final'!#REF!),"")</f>
        <v>#REF!</v>
      </c>
      <c r="AB17" s="52" t="str">
        <f>IF(AND('Mapa final'!$Y$11="Alta",'Mapa final'!$AA$11="Mayor"),CONCATENATE("R2C",'Mapa final'!$O$11),"")</f>
        <v/>
      </c>
      <c r="AC17" s="53" t="e">
        <f>IF(AND('Mapa final'!#REF!="Alta",'Mapa final'!#REF!="Mayor"),CONCATENATE("R2C",'Mapa final'!#REF!),"")</f>
        <v>#REF!</v>
      </c>
      <c r="AD17" s="53" t="e">
        <f>IF(AND('Mapa final'!#REF!="Alta",'Mapa final'!#REF!="Mayor"),CONCATENATE("R2C",'Mapa final'!#REF!),"")</f>
        <v>#REF!</v>
      </c>
      <c r="AE17" s="53" t="e">
        <f>IF(AND('Mapa final'!#REF!="Alta",'Mapa final'!#REF!="Mayor"),CONCATENATE("R2C",'Mapa final'!#REF!),"")</f>
        <v>#REF!</v>
      </c>
      <c r="AF17" s="53" t="e">
        <f>IF(AND('Mapa final'!#REF!="Alta",'Mapa final'!#REF!="Mayor"),CONCATENATE("R2C",'Mapa final'!#REF!),"")</f>
        <v>#REF!</v>
      </c>
      <c r="AG17" s="54" t="e">
        <f>IF(AND('Mapa final'!#REF!="Alta",'Mapa final'!#REF!="Mayor"),CONCATENATE("R2C",'Mapa final'!#REF!),"")</f>
        <v>#REF!</v>
      </c>
      <c r="AH17" s="55" t="str">
        <f>IF(AND('Mapa final'!$Y$11="Alta",'Mapa final'!$AA$11="Catastrófico"),CONCATENATE("R2C",'Mapa final'!$O$11),"")</f>
        <v/>
      </c>
      <c r="AI17" s="56" t="e">
        <f>IF(AND('Mapa final'!#REF!="Alta",'Mapa final'!#REF!="Catastrófico"),CONCATENATE("R2C",'Mapa final'!#REF!),"")</f>
        <v>#REF!</v>
      </c>
      <c r="AJ17" s="56" t="e">
        <f>IF(AND('Mapa final'!#REF!="Alta",'Mapa final'!#REF!="Catastrófico"),CONCATENATE("R2C",'Mapa final'!#REF!),"")</f>
        <v>#REF!</v>
      </c>
      <c r="AK17" s="56" t="e">
        <f>IF(AND('Mapa final'!#REF!="Alta",'Mapa final'!#REF!="Catastrófico"),CONCATENATE("R2C",'Mapa final'!#REF!),"")</f>
        <v>#REF!</v>
      </c>
      <c r="AL17" s="56" t="e">
        <f>IF(AND('Mapa final'!#REF!="Alta",'Mapa final'!#REF!="Catastrófico"),CONCATENATE("R2C",'Mapa final'!#REF!),"")</f>
        <v>#REF!</v>
      </c>
      <c r="AM17" s="57" t="e">
        <f>IF(AND('Mapa final'!#REF!="Alta",'Mapa final'!#REF!="Catastrófico"),CONCATENATE("R2C",'Mapa final'!#REF!),"")</f>
        <v>#REF!</v>
      </c>
      <c r="AN17" s="83"/>
      <c r="AO17" s="341"/>
      <c r="AP17" s="342"/>
      <c r="AQ17" s="342"/>
      <c r="AR17" s="342"/>
      <c r="AS17" s="342"/>
      <c r="AT17" s="34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252"/>
      <c r="C18" s="252"/>
      <c r="D18" s="253"/>
      <c r="E18" s="351"/>
      <c r="F18" s="350"/>
      <c r="G18" s="350"/>
      <c r="H18" s="350"/>
      <c r="I18" s="350"/>
      <c r="J18" s="67" t="str">
        <f>IF(AND('Mapa final'!$Y$12="Alta",'Mapa final'!$AA$12="Leve"),CONCATENATE("R3C",'Mapa final'!$O$12),"")</f>
        <v/>
      </c>
      <c r="K18" s="68" t="e">
        <f>IF(AND('Mapa final'!#REF!="Alta",'Mapa final'!#REF!="Leve"),CONCATENATE("R3C",'Mapa final'!#REF!),"")</f>
        <v>#REF!</v>
      </c>
      <c r="L18" s="68" t="e">
        <f>IF(AND('Mapa final'!#REF!="Alta",'Mapa final'!#REF!="Leve"),CONCATENATE("R3C",'Mapa final'!#REF!),"")</f>
        <v>#REF!</v>
      </c>
      <c r="M18" s="68" t="e">
        <f>IF(AND('Mapa final'!#REF!="Alta",'Mapa final'!#REF!="Leve"),CONCATENATE("R3C",'Mapa final'!#REF!),"")</f>
        <v>#REF!</v>
      </c>
      <c r="N18" s="68" t="e">
        <f>IF(AND('Mapa final'!#REF!="Alta",'Mapa final'!#REF!="Leve"),CONCATENATE("R3C",'Mapa final'!#REF!),"")</f>
        <v>#REF!</v>
      </c>
      <c r="O18" s="69" t="e">
        <f>IF(AND('Mapa final'!#REF!="Alta",'Mapa final'!#REF!="Leve"),CONCATENATE("R3C",'Mapa final'!#REF!),"")</f>
        <v>#REF!</v>
      </c>
      <c r="P18" s="67" t="str">
        <f>IF(AND('Mapa final'!$Y$12="Alta",'Mapa final'!$AA$12="Menor"),CONCATENATE("R3C",'Mapa final'!$O$12),"")</f>
        <v/>
      </c>
      <c r="Q18" s="68" t="e">
        <f>IF(AND('Mapa final'!#REF!="Alta",'Mapa final'!#REF!="Menor"),CONCATENATE("R3C",'Mapa final'!#REF!),"")</f>
        <v>#REF!</v>
      </c>
      <c r="R18" s="68" t="e">
        <f>IF(AND('Mapa final'!#REF!="Alta",'Mapa final'!#REF!="Menor"),CONCATENATE("R3C",'Mapa final'!#REF!),"")</f>
        <v>#REF!</v>
      </c>
      <c r="S18" s="68" t="e">
        <f>IF(AND('Mapa final'!#REF!="Alta",'Mapa final'!#REF!="Menor"),CONCATENATE("R3C",'Mapa final'!#REF!),"")</f>
        <v>#REF!</v>
      </c>
      <c r="T18" s="68" t="e">
        <f>IF(AND('Mapa final'!#REF!="Alta",'Mapa final'!#REF!="Menor"),CONCATENATE("R3C",'Mapa final'!#REF!),"")</f>
        <v>#REF!</v>
      </c>
      <c r="U18" s="69" t="e">
        <f>IF(AND('Mapa final'!#REF!="Alta",'Mapa final'!#REF!="Menor"),CONCATENATE("R3C",'Mapa final'!#REF!),"")</f>
        <v>#REF!</v>
      </c>
      <c r="V18" s="52" t="str">
        <f>IF(AND('Mapa final'!$Y$12="Alta",'Mapa final'!$AA$12="Moderado"),CONCATENATE("R3C",'Mapa final'!$O$12),"")</f>
        <v/>
      </c>
      <c r="W18" s="53" t="e">
        <f>IF(AND('Mapa final'!#REF!="Alta",'Mapa final'!#REF!="Moderado"),CONCATENATE("R3C",'Mapa final'!#REF!),"")</f>
        <v>#REF!</v>
      </c>
      <c r="X18" s="53" t="e">
        <f>IF(AND('Mapa final'!#REF!="Alta",'Mapa final'!#REF!="Moderado"),CONCATENATE("R3C",'Mapa final'!#REF!),"")</f>
        <v>#REF!</v>
      </c>
      <c r="Y18" s="53" t="e">
        <f>IF(AND('Mapa final'!#REF!="Alta",'Mapa final'!#REF!="Moderado"),CONCATENATE("R3C",'Mapa final'!#REF!),"")</f>
        <v>#REF!</v>
      </c>
      <c r="Z18" s="53" t="e">
        <f>IF(AND('Mapa final'!#REF!="Alta",'Mapa final'!#REF!="Moderado"),CONCATENATE("R3C",'Mapa final'!#REF!),"")</f>
        <v>#REF!</v>
      </c>
      <c r="AA18" s="54" t="e">
        <f>IF(AND('Mapa final'!#REF!="Alta",'Mapa final'!#REF!="Moderado"),CONCATENATE("R3C",'Mapa final'!#REF!),"")</f>
        <v>#REF!</v>
      </c>
      <c r="AB18" s="52" t="str">
        <f>IF(AND('Mapa final'!$Y$12="Alta",'Mapa final'!$AA$12="Mayor"),CONCATENATE("R3C",'Mapa final'!$O$12),"")</f>
        <v/>
      </c>
      <c r="AC18" s="53" t="e">
        <f>IF(AND('Mapa final'!#REF!="Alta",'Mapa final'!#REF!="Mayor"),CONCATENATE("R3C",'Mapa final'!#REF!),"")</f>
        <v>#REF!</v>
      </c>
      <c r="AD18" s="53" t="e">
        <f>IF(AND('Mapa final'!#REF!="Alta",'Mapa final'!#REF!="Mayor"),CONCATENATE("R3C",'Mapa final'!#REF!),"")</f>
        <v>#REF!</v>
      </c>
      <c r="AE18" s="53" t="e">
        <f>IF(AND('Mapa final'!#REF!="Alta",'Mapa final'!#REF!="Mayor"),CONCATENATE("R3C",'Mapa final'!#REF!),"")</f>
        <v>#REF!</v>
      </c>
      <c r="AF18" s="53" t="e">
        <f>IF(AND('Mapa final'!#REF!="Alta",'Mapa final'!#REF!="Mayor"),CONCATENATE("R3C",'Mapa final'!#REF!),"")</f>
        <v>#REF!</v>
      </c>
      <c r="AG18" s="54" t="e">
        <f>IF(AND('Mapa final'!#REF!="Alta",'Mapa final'!#REF!="Mayor"),CONCATENATE("R3C",'Mapa final'!#REF!),"")</f>
        <v>#REF!</v>
      </c>
      <c r="AH18" s="55" t="str">
        <f>IF(AND('Mapa final'!$Y$12="Alta",'Mapa final'!$AA$12="Catastrófico"),CONCATENATE("R3C",'Mapa final'!$O$12),"")</f>
        <v/>
      </c>
      <c r="AI18" s="56" t="e">
        <f>IF(AND('Mapa final'!#REF!="Alta",'Mapa final'!#REF!="Catastrófico"),CONCATENATE("R3C",'Mapa final'!#REF!),"")</f>
        <v>#REF!</v>
      </c>
      <c r="AJ18" s="56" t="e">
        <f>IF(AND('Mapa final'!#REF!="Alta",'Mapa final'!#REF!="Catastrófico"),CONCATENATE("R3C",'Mapa final'!#REF!),"")</f>
        <v>#REF!</v>
      </c>
      <c r="AK18" s="56" t="e">
        <f>IF(AND('Mapa final'!#REF!="Alta",'Mapa final'!#REF!="Catastrófico"),CONCATENATE("R3C",'Mapa final'!#REF!),"")</f>
        <v>#REF!</v>
      </c>
      <c r="AL18" s="56" t="e">
        <f>IF(AND('Mapa final'!#REF!="Alta",'Mapa final'!#REF!="Catastrófico"),CONCATENATE("R3C",'Mapa final'!#REF!),"")</f>
        <v>#REF!</v>
      </c>
      <c r="AM18" s="57" t="e">
        <f>IF(AND('Mapa final'!#REF!="Alta",'Mapa final'!#REF!="Catastrófico"),CONCATENATE("R3C",'Mapa final'!#REF!),"")</f>
        <v>#REF!</v>
      </c>
      <c r="AN18" s="83"/>
      <c r="AO18" s="341"/>
      <c r="AP18" s="342"/>
      <c r="AQ18" s="342"/>
      <c r="AR18" s="342"/>
      <c r="AS18" s="342"/>
      <c r="AT18" s="34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252"/>
      <c r="C19" s="252"/>
      <c r="D19" s="253"/>
      <c r="E19" s="351"/>
      <c r="F19" s="350"/>
      <c r="G19" s="350"/>
      <c r="H19" s="350"/>
      <c r="I19" s="350"/>
      <c r="J19" s="67" t="str">
        <f>IF(AND('Mapa final'!$Y$13="Alta",'Mapa final'!$AA$13="Leve"),CONCATENATE("R4C",'Mapa final'!$O$13),"")</f>
        <v/>
      </c>
      <c r="K19" s="68" t="e">
        <f>IF(AND('Mapa final'!#REF!="Alta",'Mapa final'!#REF!="Leve"),CONCATENATE("R4C",'Mapa final'!#REF!),"")</f>
        <v>#REF!</v>
      </c>
      <c r="L19" s="68" t="e">
        <f>IF(AND('Mapa final'!#REF!="Alta",'Mapa final'!#REF!="Leve"),CONCATENATE("R4C",'Mapa final'!#REF!),"")</f>
        <v>#REF!</v>
      </c>
      <c r="M19" s="68" t="e">
        <f>IF(AND('Mapa final'!#REF!="Alta",'Mapa final'!#REF!="Leve"),CONCATENATE("R4C",'Mapa final'!#REF!),"")</f>
        <v>#REF!</v>
      </c>
      <c r="N19" s="68" t="e">
        <f>IF(AND('Mapa final'!#REF!="Alta",'Mapa final'!#REF!="Leve"),CONCATENATE("R4C",'Mapa final'!#REF!),"")</f>
        <v>#REF!</v>
      </c>
      <c r="O19" s="69" t="e">
        <f>IF(AND('Mapa final'!#REF!="Alta",'Mapa final'!#REF!="Leve"),CONCATENATE("R4C",'Mapa final'!#REF!),"")</f>
        <v>#REF!</v>
      </c>
      <c r="P19" s="67" t="str">
        <f>IF(AND('Mapa final'!$Y$13="Alta",'Mapa final'!$AA$13="Menor"),CONCATENATE("R4C",'Mapa final'!$O$13),"")</f>
        <v/>
      </c>
      <c r="Q19" s="68" t="e">
        <f>IF(AND('Mapa final'!#REF!="Alta",'Mapa final'!#REF!="Menor"),CONCATENATE("R4C",'Mapa final'!#REF!),"")</f>
        <v>#REF!</v>
      </c>
      <c r="R19" s="68" t="e">
        <f>IF(AND('Mapa final'!#REF!="Alta",'Mapa final'!#REF!="Menor"),CONCATENATE("R4C",'Mapa final'!#REF!),"")</f>
        <v>#REF!</v>
      </c>
      <c r="S19" s="68" t="e">
        <f>IF(AND('Mapa final'!#REF!="Alta",'Mapa final'!#REF!="Menor"),CONCATENATE("R4C",'Mapa final'!#REF!),"")</f>
        <v>#REF!</v>
      </c>
      <c r="T19" s="68" t="e">
        <f>IF(AND('Mapa final'!#REF!="Alta",'Mapa final'!#REF!="Menor"),CONCATENATE("R4C",'Mapa final'!#REF!),"")</f>
        <v>#REF!</v>
      </c>
      <c r="U19" s="69" t="e">
        <f>IF(AND('Mapa final'!#REF!="Alta",'Mapa final'!#REF!="Menor"),CONCATENATE("R4C",'Mapa final'!#REF!),"")</f>
        <v>#REF!</v>
      </c>
      <c r="V19" s="52" t="str">
        <f>IF(AND('Mapa final'!$Y$13="Alta",'Mapa final'!$AA$13="Moderado"),CONCATENATE("R4C",'Mapa final'!$O$13),"")</f>
        <v/>
      </c>
      <c r="W19" s="53" t="e">
        <f>IF(AND('Mapa final'!#REF!="Alta",'Mapa final'!#REF!="Moderado"),CONCATENATE("R4C",'Mapa final'!#REF!),"")</f>
        <v>#REF!</v>
      </c>
      <c r="X19" s="53" t="e">
        <f>IF(AND('Mapa final'!#REF!="Alta",'Mapa final'!#REF!="Moderado"),CONCATENATE("R4C",'Mapa final'!#REF!),"")</f>
        <v>#REF!</v>
      </c>
      <c r="Y19" s="53" t="e">
        <f>IF(AND('Mapa final'!#REF!="Alta",'Mapa final'!#REF!="Moderado"),CONCATENATE("R4C",'Mapa final'!#REF!),"")</f>
        <v>#REF!</v>
      </c>
      <c r="Z19" s="53" t="e">
        <f>IF(AND('Mapa final'!#REF!="Alta",'Mapa final'!#REF!="Moderado"),CONCATENATE("R4C",'Mapa final'!#REF!),"")</f>
        <v>#REF!</v>
      </c>
      <c r="AA19" s="54" t="e">
        <f>IF(AND('Mapa final'!#REF!="Alta",'Mapa final'!#REF!="Moderado"),CONCATENATE("R4C",'Mapa final'!#REF!),"")</f>
        <v>#REF!</v>
      </c>
      <c r="AB19" s="52" t="str">
        <f>IF(AND('Mapa final'!$Y$13="Alta",'Mapa final'!$AA$13="Mayor"),CONCATENATE("R4C",'Mapa final'!$O$13),"")</f>
        <v/>
      </c>
      <c r="AC19" s="53" t="e">
        <f>IF(AND('Mapa final'!#REF!="Alta",'Mapa final'!#REF!="Mayor"),CONCATENATE("R4C",'Mapa final'!#REF!),"")</f>
        <v>#REF!</v>
      </c>
      <c r="AD19" s="53" t="e">
        <f>IF(AND('Mapa final'!#REF!="Alta",'Mapa final'!#REF!="Mayor"),CONCATENATE("R4C",'Mapa final'!#REF!),"")</f>
        <v>#REF!</v>
      </c>
      <c r="AE19" s="53" t="e">
        <f>IF(AND('Mapa final'!#REF!="Alta",'Mapa final'!#REF!="Mayor"),CONCATENATE("R4C",'Mapa final'!#REF!),"")</f>
        <v>#REF!</v>
      </c>
      <c r="AF19" s="53" t="e">
        <f>IF(AND('Mapa final'!#REF!="Alta",'Mapa final'!#REF!="Mayor"),CONCATENATE("R4C",'Mapa final'!#REF!),"")</f>
        <v>#REF!</v>
      </c>
      <c r="AG19" s="54" t="e">
        <f>IF(AND('Mapa final'!#REF!="Alta",'Mapa final'!#REF!="Mayor"),CONCATENATE("R4C",'Mapa final'!#REF!),"")</f>
        <v>#REF!</v>
      </c>
      <c r="AH19" s="55" t="str">
        <f>IF(AND('Mapa final'!$Y$13="Alta",'Mapa final'!$AA$13="Catastrófico"),CONCATENATE("R4C",'Mapa final'!$O$13),"")</f>
        <v/>
      </c>
      <c r="AI19" s="56" t="e">
        <f>IF(AND('Mapa final'!#REF!="Alta",'Mapa final'!#REF!="Catastrófico"),CONCATENATE("R4C",'Mapa final'!#REF!),"")</f>
        <v>#REF!</v>
      </c>
      <c r="AJ19" s="56" t="e">
        <f>IF(AND('Mapa final'!#REF!="Alta",'Mapa final'!#REF!="Catastrófico"),CONCATENATE("R4C",'Mapa final'!#REF!),"")</f>
        <v>#REF!</v>
      </c>
      <c r="AK19" s="56" t="e">
        <f>IF(AND('Mapa final'!#REF!="Alta",'Mapa final'!#REF!="Catastrófico"),CONCATENATE("R4C",'Mapa final'!#REF!),"")</f>
        <v>#REF!</v>
      </c>
      <c r="AL19" s="56" t="e">
        <f>IF(AND('Mapa final'!#REF!="Alta",'Mapa final'!#REF!="Catastrófico"),CONCATENATE("R4C",'Mapa final'!#REF!),"")</f>
        <v>#REF!</v>
      </c>
      <c r="AM19" s="57" t="e">
        <f>IF(AND('Mapa final'!#REF!="Alta",'Mapa final'!#REF!="Catastrófico"),CONCATENATE("R4C",'Mapa final'!#REF!),"")</f>
        <v>#REF!</v>
      </c>
      <c r="AN19" s="83"/>
      <c r="AO19" s="341"/>
      <c r="AP19" s="342"/>
      <c r="AQ19" s="342"/>
      <c r="AR19" s="342"/>
      <c r="AS19" s="342"/>
      <c r="AT19" s="34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252"/>
      <c r="C20" s="252"/>
      <c r="D20" s="253"/>
      <c r="E20" s="351"/>
      <c r="F20" s="350"/>
      <c r="G20" s="350"/>
      <c r="H20" s="350"/>
      <c r="I20" s="350"/>
      <c r="J20" s="67" t="str">
        <f>IF(AND('Mapa final'!$Y$14="Alta",'Mapa final'!$AA$14="Leve"),CONCATENATE("R5C",'Mapa final'!$O$14),"")</f>
        <v/>
      </c>
      <c r="K20" s="68" t="e">
        <f>IF(AND('Mapa final'!#REF!="Alta",'Mapa final'!#REF!="Leve"),CONCATENATE("R5C",'Mapa final'!#REF!),"")</f>
        <v>#REF!</v>
      </c>
      <c r="L20" s="68" t="e">
        <f>IF(AND('Mapa final'!#REF!="Alta",'Mapa final'!#REF!="Leve"),CONCATENATE("R5C",'Mapa final'!#REF!),"")</f>
        <v>#REF!</v>
      </c>
      <c r="M20" s="68" t="e">
        <f>IF(AND('Mapa final'!#REF!="Alta",'Mapa final'!#REF!="Leve"),CONCATENATE("R5C",'Mapa final'!#REF!),"")</f>
        <v>#REF!</v>
      </c>
      <c r="N20" s="68" t="e">
        <f>IF(AND('Mapa final'!#REF!="Alta",'Mapa final'!#REF!="Leve"),CONCATENATE("R5C",'Mapa final'!#REF!),"")</f>
        <v>#REF!</v>
      </c>
      <c r="O20" s="69" t="e">
        <f>IF(AND('Mapa final'!#REF!="Alta",'Mapa final'!#REF!="Leve"),CONCATENATE("R5C",'Mapa final'!#REF!),"")</f>
        <v>#REF!</v>
      </c>
      <c r="P20" s="67" t="str">
        <f>IF(AND('Mapa final'!$Y$14="Alta",'Mapa final'!$AA$14="Menor"),CONCATENATE("R5C",'Mapa final'!$O$14),"")</f>
        <v/>
      </c>
      <c r="Q20" s="68" t="e">
        <f>IF(AND('Mapa final'!#REF!="Alta",'Mapa final'!#REF!="Menor"),CONCATENATE("R5C",'Mapa final'!#REF!),"")</f>
        <v>#REF!</v>
      </c>
      <c r="R20" s="68" t="e">
        <f>IF(AND('Mapa final'!#REF!="Alta",'Mapa final'!#REF!="Menor"),CONCATENATE("R5C",'Mapa final'!#REF!),"")</f>
        <v>#REF!</v>
      </c>
      <c r="S20" s="68" t="e">
        <f>IF(AND('Mapa final'!#REF!="Alta",'Mapa final'!#REF!="Menor"),CONCATENATE("R5C",'Mapa final'!#REF!),"")</f>
        <v>#REF!</v>
      </c>
      <c r="T20" s="68" t="e">
        <f>IF(AND('Mapa final'!#REF!="Alta",'Mapa final'!#REF!="Menor"),CONCATENATE("R5C",'Mapa final'!#REF!),"")</f>
        <v>#REF!</v>
      </c>
      <c r="U20" s="69" t="e">
        <f>IF(AND('Mapa final'!#REF!="Alta",'Mapa final'!#REF!="Menor"),CONCATENATE("R5C",'Mapa final'!#REF!),"")</f>
        <v>#REF!</v>
      </c>
      <c r="V20" s="52" t="str">
        <f>IF(AND('Mapa final'!$Y$14="Alta",'Mapa final'!$AA$14="Moderado"),CONCATENATE("R5C",'Mapa final'!$O$14),"")</f>
        <v>R5C1</v>
      </c>
      <c r="W20" s="53" t="e">
        <f>IF(AND('Mapa final'!#REF!="Alta",'Mapa final'!#REF!="Moderado"),CONCATENATE("R5C",'Mapa final'!#REF!),"")</f>
        <v>#REF!</v>
      </c>
      <c r="X20" s="53" t="e">
        <f>IF(AND('Mapa final'!#REF!="Alta",'Mapa final'!#REF!="Moderado"),CONCATENATE("R5C",'Mapa final'!#REF!),"")</f>
        <v>#REF!</v>
      </c>
      <c r="Y20" s="53" t="e">
        <f>IF(AND('Mapa final'!#REF!="Alta",'Mapa final'!#REF!="Moderado"),CONCATENATE("R5C",'Mapa final'!#REF!),"")</f>
        <v>#REF!</v>
      </c>
      <c r="Z20" s="53" t="e">
        <f>IF(AND('Mapa final'!#REF!="Alta",'Mapa final'!#REF!="Moderado"),CONCATENATE("R5C",'Mapa final'!#REF!),"")</f>
        <v>#REF!</v>
      </c>
      <c r="AA20" s="54" t="e">
        <f>IF(AND('Mapa final'!#REF!="Alta",'Mapa final'!#REF!="Moderado"),CONCATENATE("R5C",'Mapa final'!#REF!),"")</f>
        <v>#REF!</v>
      </c>
      <c r="AB20" s="52" t="str">
        <f>IF(AND('Mapa final'!$Y$14="Alta",'Mapa final'!$AA$14="Mayor"),CONCATENATE("R5C",'Mapa final'!$O$14),"")</f>
        <v/>
      </c>
      <c r="AC20" s="53" t="e">
        <f>IF(AND('Mapa final'!#REF!="Alta",'Mapa final'!#REF!="Mayor"),CONCATENATE("R5C",'Mapa final'!#REF!),"")</f>
        <v>#REF!</v>
      </c>
      <c r="AD20" s="53" t="e">
        <f>IF(AND('Mapa final'!#REF!="Alta",'Mapa final'!#REF!="Mayor"),CONCATENATE("R5C",'Mapa final'!#REF!),"")</f>
        <v>#REF!</v>
      </c>
      <c r="AE20" s="53" t="e">
        <f>IF(AND('Mapa final'!#REF!="Alta",'Mapa final'!#REF!="Mayor"),CONCATENATE("R5C",'Mapa final'!#REF!),"")</f>
        <v>#REF!</v>
      </c>
      <c r="AF20" s="53" t="e">
        <f>IF(AND('Mapa final'!#REF!="Alta",'Mapa final'!#REF!="Mayor"),CONCATENATE("R5C",'Mapa final'!#REF!),"")</f>
        <v>#REF!</v>
      </c>
      <c r="AG20" s="54" t="e">
        <f>IF(AND('Mapa final'!#REF!="Alta",'Mapa final'!#REF!="Mayor"),CONCATENATE("R5C",'Mapa final'!#REF!),"")</f>
        <v>#REF!</v>
      </c>
      <c r="AH20" s="55" t="str">
        <f>IF(AND('Mapa final'!$Y$14="Alta",'Mapa final'!$AA$14="Catastrófico"),CONCATENATE("R5C",'Mapa final'!$O$14),"")</f>
        <v/>
      </c>
      <c r="AI20" s="56" t="e">
        <f>IF(AND('Mapa final'!#REF!="Alta",'Mapa final'!#REF!="Catastrófico"),CONCATENATE("R5C",'Mapa final'!#REF!),"")</f>
        <v>#REF!</v>
      </c>
      <c r="AJ20" s="56" t="e">
        <f>IF(AND('Mapa final'!#REF!="Alta",'Mapa final'!#REF!="Catastrófico"),CONCATENATE("R5C",'Mapa final'!#REF!),"")</f>
        <v>#REF!</v>
      </c>
      <c r="AK20" s="56" t="e">
        <f>IF(AND('Mapa final'!#REF!="Alta",'Mapa final'!#REF!="Catastrófico"),CONCATENATE("R5C",'Mapa final'!#REF!),"")</f>
        <v>#REF!</v>
      </c>
      <c r="AL20" s="56" t="e">
        <f>IF(AND('Mapa final'!#REF!="Alta",'Mapa final'!#REF!="Catastrófico"),CONCATENATE("R5C",'Mapa final'!#REF!),"")</f>
        <v>#REF!</v>
      </c>
      <c r="AM20" s="57" t="e">
        <f>IF(AND('Mapa final'!#REF!="Alta",'Mapa final'!#REF!="Catastrófico"),CONCATENATE("R5C",'Mapa final'!#REF!),"")</f>
        <v>#REF!</v>
      </c>
      <c r="AN20" s="83"/>
      <c r="AO20" s="341"/>
      <c r="AP20" s="342"/>
      <c r="AQ20" s="342"/>
      <c r="AR20" s="342"/>
      <c r="AS20" s="342"/>
      <c r="AT20" s="34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252"/>
      <c r="C21" s="252"/>
      <c r="D21" s="253"/>
      <c r="E21" s="351"/>
      <c r="F21" s="350"/>
      <c r="G21" s="350"/>
      <c r="H21" s="350"/>
      <c r="I21" s="350"/>
      <c r="J21" s="67" t="str">
        <f>IF(AND('Mapa final'!$Y$15="Alta",'Mapa final'!$AA$15="Leve"),CONCATENATE("R6C",'Mapa final'!$O$15),"")</f>
        <v/>
      </c>
      <c r="K21" s="68" t="e">
        <f>IF(AND('Mapa final'!#REF!="Alta",'Mapa final'!#REF!="Leve"),CONCATENATE("R6C",'Mapa final'!#REF!),"")</f>
        <v>#REF!</v>
      </c>
      <c r="L21" s="68" t="e">
        <f>IF(AND('Mapa final'!#REF!="Alta",'Mapa final'!#REF!="Leve"),CONCATENATE("R6C",'Mapa final'!#REF!),"")</f>
        <v>#REF!</v>
      </c>
      <c r="M21" s="68" t="e">
        <f>IF(AND('Mapa final'!#REF!="Alta",'Mapa final'!#REF!="Leve"),CONCATENATE("R6C",'Mapa final'!#REF!),"")</f>
        <v>#REF!</v>
      </c>
      <c r="N21" s="68" t="e">
        <f>IF(AND('Mapa final'!#REF!="Alta",'Mapa final'!#REF!="Leve"),CONCATENATE("R6C",'Mapa final'!#REF!),"")</f>
        <v>#REF!</v>
      </c>
      <c r="O21" s="69" t="e">
        <f>IF(AND('Mapa final'!#REF!="Alta",'Mapa final'!#REF!="Leve"),CONCATENATE("R6C",'Mapa final'!#REF!),"")</f>
        <v>#REF!</v>
      </c>
      <c r="P21" s="67" t="str">
        <f>IF(AND('Mapa final'!$Y$15="Alta",'Mapa final'!$AA$15="Menor"),CONCATENATE("R6C",'Mapa final'!$O$15),"")</f>
        <v/>
      </c>
      <c r="Q21" s="68" t="e">
        <f>IF(AND('Mapa final'!#REF!="Alta",'Mapa final'!#REF!="Menor"),CONCATENATE("R6C",'Mapa final'!#REF!),"")</f>
        <v>#REF!</v>
      </c>
      <c r="R21" s="68" t="e">
        <f>IF(AND('Mapa final'!#REF!="Alta",'Mapa final'!#REF!="Menor"),CONCATENATE("R6C",'Mapa final'!#REF!),"")</f>
        <v>#REF!</v>
      </c>
      <c r="S21" s="68" t="e">
        <f>IF(AND('Mapa final'!#REF!="Alta",'Mapa final'!#REF!="Menor"),CONCATENATE("R6C",'Mapa final'!#REF!),"")</f>
        <v>#REF!</v>
      </c>
      <c r="T21" s="68" t="e">
        <f>IF(AND('Mapa final'!#REF!="Alta",'Mapa final'!#REF!="Menor"),CONCATENATE("R6C",'Mapa final'!#REF!),"")</f>
        <v>#REF!</v>
      </c>
      <c r="U21" s="69" t="e">
        <f>IF(AND('Mapa final'!#REF!="Alta",'Mapa final'!#REF!="Menor"),CONCATENATE("R6C",'Mapa final'!#REF!),"")</f>
        <v>#REF!</v>
      </c>
      <c r="V21" s="52" t="str">
        <f>IF(AND('Mapa final'!$Y$15="Alta",'Mapa final'!$AA$15="Moderado"),CONCATENATE("R6C",'Mapa final'!$O$15),"")</f>
        <v/>
      </c>
      <c r="W21" s="53" t="e">
        <f>IF(AND('Mapa final'!#REF!="Alta",'Mapa final'!#REF!="Moderado"),CONCATENATE("R6C",'Mapa final'!#REF!),"")</f>
        <v>#REF!</v>
      </c>
      <c r="X21" s="53" t="e">
        <f>IF(AND('Mapa final'!#REF!="Alta",'Mapa final'!#REF!="Moderado"),CONCATENATE("R6C",'Mapa final'!#REF!),"")</f>
        <v>#REF!</v>
      </c>
      <c r="Y21" s="53" t="e">
        <f>IF(AND('Mapa final'!#REF!="Alta",'Mapa final'!#REF!="Moderado"),CONCATENATE("R6C",'Mapa final'!#REF!),"")</f>
        <v>#REF!</v>
      </c>
      <c r="Z21" s="53" t="e">
        <f>IF(AND('Mapa final'!#REF!="Alta",'Mapa final'!#REF!="Moderado"),CONCATENATE("R6C",'Mapa final'!#REF!),"")</f>
        <v>#REF!</v>
      </c>
      <c r="AA21" s="54" t="e">
        <f>IF(AND('Mapa final'!#REF!="Alta",'Mapa final'!#REF!="Moderado"),CONCATENATE("R6C",'Mapa final'!#REF!),"")</f>
        <v>#REF!</v>
      </c>
      <c r="AB21" s="52" t="str">
        <f>IF(AND('Mapa final'!$Y$15="Alta",'Mapa final'!$AA$15="Mayor"),CONCATENATE("R6C",'Mapa final'!$O$15),"")</f>
        <v/>
      </c>
      <c r="AC21" s="53" t="e">
        <f>IF(AND('Mapa final'!#REF!="Alta",'Mapa final'!#REF!="Mayor"),CONCATENATE("R6C",'Mapa final'!#REF!),"")</f>
        <v>#REF!</v>
      </c>
      <c r="AD21" s="53" t="e">
        <f>IF(AND('Mapa final'!#REF!="Alta",'Mapa final'!#REF!="Mayor"),CONCATENATE("R6C",'Mapa final'!#REF!),"")</f>
        <v>#REF!</v>
      </c>
      <c r="AE21" s="53" t="e">
        <f>IF(AND('Mapa final'!#REF!="Alta",'Mapa final'!#REF!="Mayor"),CONCATENATE("R6C",'Mapa final'!#REF!),"")</f>
        <v>#REF!</v>
      </c>
      <c r="AF21" s="53" t="e">
        <f>IF(AND('Mapa final'!#REF!="Alta",'Mapa final'!#REF!="Mayor"),CONCATENATE("R6C",'Mapa final'!#REF!),"")</f>
        <v>#REF!</v>
      </c>
      <c r="AG21" s="54" t="e">
        <f>IF(AND('Mapa final'!#REF!="Alta",'Mapa final'!#REF!="Mayor"),CONCATENATE("R6C",'Mapa final'!#REF!),"")</f>
        <v>#REF!</v>
      </c>
      <c r="AH21" s="55" t="str">
        <f>IF(AND('Mapa final'!$Y$15="Alta",'Mapa final'!$AA$15="Catastrófico"),CONCATENATE("R6C",'Mapa final'!$O$15),"")</f>
        <v/>
      </c>
      <c r="AI21" s="56" t="e">
        <f>IF(AND('Mapa final'!#REF!="Alta",'Mapa final'!#REF!="Catastrófico"),CONCATENATE("R6C",'Mapa final'!#REF!),"")</f>
        <v>#REF!</v>
      </c>
      <c r="AJ21" s="56" t="e">
        <f>IF(AND('Mapa final'!#REF!="Alta",'Mapa final'!#REF!="Catastrófico"),CONCATENATE("R6C",'Mapa final'!#REF!),"")</f>
        <v>#REF!</v>
      </c>
      <c r="AK21" s="56" t="e">
        <f>IF(AND('Mapa final'!#REF!="Alta",'Mapa final'!#REF!="Catastrófico"),CONCATENATE("R6C",'Mapa final'!#REF!),"")</f>
        <v>#REF!</v>
      </c>
      <c r="AL21" s="56" t="e">
        <f>IF(AND('Mapa final'!#REF!="Alta",'Mapa final'!#REF!="Catastrófico"),CONCATENATE("R6C",'Mapa final'!#REF!),"")</f>
        <v>#REF!</v>
      </c>
      <c r="AM21" s="57" t="e">
        <f>IF(AND('Mapa final'!#REF!="Alta",'Mapa final'!#REF!="Catastrófico"),CONCATENATE("R6C",'Mapa final'!#REF!),"")</f>
        <v>#REF!</v>
      </c>
      <c r="AN21" s="83"/>
      <c r="AO21" s="341"/>
      <c r="AP21" s="342"/>
      <c r="AQ21" s="342"/>
      <c r="AR21" s="342"/>
      <c r="AS21" s="342"/>
      <c r="AT21" s="34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252"/>
      <c r="C22" s="252"/>
      <c r="D22" s="253"/>
      <c r="E22" s="351"/>
      <c r="F22" s="350"/>
      <c r="G22" s="350"/>
      <c r="H22" s="350"/>
      <c r="I22" s="350"/>
      <c r="J22" s="67" t="str">
        <f>IF(AND('Mapa final'!$Y$16="Alta",'Mapa final'!$AA$16="Leve"),CONCATENATE("R7C",'Mapa final'!$O$16),"")</f>
        <v/>
      </c>
      <c r="K22" s="68" t="e">
        <f>IF(AND('Mapa final'!#REF!="Alta",'Mapa final'!#REF!="Leve"),CONCATENATE("R7C",'Mapa final'!#REF!),"")</f>
        <v>#REF!</v>
      </c>
      <c r="L22" s="68" t="e">
        <f>IF(AND('Mapa final'!#REF!="Alta",'Mapa final'!#REF!="Leve"),CONCATENATE("R7C",'Mapa final'!#REF!),"")</f>
        <v>#REF!</v>
      </c>
      <c r="M22" s="68" t="e">
        <f>IF(AND('Mapa final'!#REF!="Alta",'Mapa final'!#REF!="Leve"),CONCATENATE("R7C",'Mapa final'!#REF!),"")</f>
        <v>#REF!</v>
      </c>
      <c r="N22" s="68" t="e">
        <f>IF(AND('Mapa final'!#REF!="Alta",'Mapa final'!#REF!="Leve"),CONCATENATE("R7C",'Mapa final'!#REF!),"")</f>
        <v>#REF!</v>
      </c>
      <c r="O22" s="69" t="e">
        <f>IF(AND('Mapa final'!#REF!="Alta",'Mapa final'!#REF!="Leve"),CONCATENATE("R7C",'Mapa final'!#REF!),"")</f>
        <v>#REF!</v>
      </c>
      <c r="P22" s="67" t="str">
        <f>IF(AND('Mapa final'!$Y$16="Alta",'Mapa final'!$AA$16="Menor"),CONCATENATE("R7C",'Mapa final'!$O$16),"")</f>
        <v/>
      </c>
      <c r="Q22" s="68" t="e">
        <f>IF(AND('Mapa final'!#REF!="Alta",'Mapa final'!#REF!="Menor"),CONCATENATE("R7C",'Mapa final'!#REF!),"")</f>
        <v>#REF!</v>
      </c>
      <c r="R22" s="68" t="e">
        <f>IF(AND('Mapa final'!#REF!="Alta",'Mapa final'!#REF!="Menor"),CONCATENATE("R7C",'Mapa final'!#REF!),"")</f>
        <v>#REF!</v>
      </c>
      <c r="S22" s="68" t="e">
        <f>IF(AND('Mapa final'!#REF!="Alta",'Mapa final'!#REF!="Menor"),CONCATENATE("R7C",'Mapa final'!#REF!),"")</f>
        <v>#REF!</v>
      </c>
      <c r="T22" s="68" t="e">
        <f>IF(AND('Mapa final'!#REF!="Alta",'Mapa final'!#REF!="Menor"),CONCATENATE("R7C",'Mapa final'!#REF!),"")</f>
        <v>#REF!</v>
      </c>
      <c r="U22" s="69" t="e">
        <f>IF(AND('Mapa final'!#REF!="Alta",'Mapa final'!#REF!="Menor"),CONCATENATE("R7C",'Mapa final'!#REF!),"")</f>
        <v>#REF!</v>
      </c>
      <c r="V22" s="52" t="str">
        <f>IF(AND('Mapa final'!$Y$16="Alta",'Mapa final'!$AA$16="Moderado"),CONCATENATE("R7C",'Mapa final'!$O$16),"")</f>
        <v/>
      </c>
      <c r="W22" s="53" t="e">
        <f>IF(AND('Mapa final'!#REF!="Alta",'Mapa final'!#REF!="Moderado"),CONCATENATE("R7C",'Mapa final'!#REF!),"")</f>
        <v>#REF!</v>
      </c>
      <c r="X22" s="53" t="e">
        <f>IF(AND('Mapa final'!#REF!="Alta",'Mapa final'!#REF!="Moderado"),CONCATENATE("R7C",'Mapa final'!#REF!),"")</f>
        <v>#REF!</v>
      </c>
      <c r="Y22" s="53" t="e">
        <f>IF(AND('Mapa final'!#REF!="Alta",'Mapa final'!#REF!="Moderado"),CONCATENATE("R7C",'Mapa final'!#REF!),"")</f>
        <v>#REF!</v>
      </c>
      <c r="Z22" s="53" t="e">
        <f>IF(AND('Mapa final'!#REF!="Alta",'Mapa final'!#REF!="Moderado"),CONCATENATE("R7C",'Mapa final'!#REF!),"")</f>
        <v>#REF!</v>
      </c>
      <c r="AA22" s="54" t="e">
        <f>IF(AND('Mapa final'!#REF!="Alta",'Mapa final'!#REF!="Moderado"),CONCATENATE("R7C",'Mapa final'!#REF!),"")</f>
        <v>#REF!</v>
      </c>
      <c r="AB22" s="52" t="str">
        <f>IF(AND('Mapa final'!$Y$16="Alta",'Mapa final'!$AA$16="Mayor"),CONCATENATE("R7C",'Mapa final'!$O$16),"")</f>
        <v/>
      </c>
      <c r="AC22" s="53" t="e">
        <f>IF(AND('Mapa final'!#REF!="Alta",'Mapa final'!#REF!="Mayor"),CONCATENATE("R7C",'Mapa final'!#REF!),"")</f>
        <v>#REF!</v>
      </c>
      <c r="AD22" s="53" t="e">
        <f>IF(AND('Mapa final'!#REF!="Alta",'Mapa final'!#REF!="Mayor"),CONCATENATE("R7C",'Mapa final'!#REF!),"")</f>
        <v>#REF!</v>
      </c>
      <c r="AE22" s="53" t="e">
        <f>IF(AND('Mapa final'!#REF!="Alta",'Mapa final'!#REF!="Mayor"),CONCATENATE("R7C",'Mapa final'!#REF!),"")</f>
        <v>#REF!</v>
      </c>
      <c r="AF22" s="53" t="e">
        <f>IF(AND('Mapa final'!#REF!="Alta",'Mapa final'!#REF!="Mayor"),CONCATENATE("R7C",'Mapa final'!#REF!),"")</f>
        <v>#REF!</v>
      </c>
      <c r="AG22" s="54" t="e">
        <f>IF(AND('Mapa final'!#REF!="Alta",'Mapa final'!#REF!="Mayor"),CONCATENATE("R7C",'Mapa final'!#REF!),"")</f>
        <v>#REF!</v>
      </c>
      <c r="AH22" s="55" t="str">
        <f>IF(AND('Mapa final'!$Y$16="Alta",'Mapa final'!$AA$16="Catastrófico"),CONCATENATE("R7C",'Mapa final'!$O$16),"")</f>
        <v/>
      </c>
      <c r="AI22" s="56" t="e">
        <f>IF(AND('Mapa final'!#REF!="Alta",'Mapa final'!#REF!="Catastrófico"),CONCATENATE("R7C",'Mapa final'!#REF!),"")</f>
        <v>#REF!</v>
      </c>
      <c r="AJ22" s="56" t="e">
        <f>IF(AND('Mapa final'!#REF!="Alta",'Mapa final'!#REF!="Catastrófico"),CONCATENATE("R7C",'Mapa final'!#REF!),"")</f>
        <v>#REF!</v>
      </c>
      <c r="AK22" s="56" t="e">
        <f>IF(AND('Mapa final'!#REF!="Alta",'Mapa final'!#REF!="Catastrófico"),CONCATENATE("R7C",'Mapa final'!#REF!),"")</f>
        <v>#REF!</v>
      </c>
      <c r="AL22" s="56" t="e">
        <f>IF(AND('Mapa final'!#REF!="Alta",'Mapa final'!#REF!="Catastrófico"),CONCATENATE("R7C",'Mapa final'!#REF!),"")</f>
        <v>#REF!</v>
      </c>
      <c r="AM22" s="57" t="e">
        <f>IF(AND('Mapa final'!#REF!="Alta",'Mapa final'!#REF!="Catastrófico"),CONCATENATE("R7C",'Mapa final'!#REF!),"")</f>
        <v>#REF!</v>
      </c>
      <c r="AN22" s="83"/>
      <c r="AO22" s="341"/>
      <c r="AP22" s="342"/>
      <c r="AQ22" s="342"/>
      <c r="AR22" s="342"/>
      <c r="AS22" s="342"/>
      <c r="AT22" s="34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252"/>
      <c r="C23" s="252"/>
      <c r="D23" s="253"/>
      <c r="E23" s="351"/>
      <c r="F23" s="350"/>
      <c r="G23" s="350"/>
      <c r="H23" s="350"/>
      <c r="I23" s="350"/>
      <c r="J23" s="67" t="str">
        <f>IF(AND('Mapa final'!$Y$17="Alta",'Mapa final'!$AA$17="Leve"),CONCATENATE("R8C",'Mapa final'!$O$17),"")</f>
        <v/>
      </c>
      <c r="K23" s="68" t="str">
        <f>IF(AND('Mapa final'!$Y$18="Alta",'Mapa final'!$AA$18="Leve"),CONCATENATE("R8C",'Mapa final'!$O$18),"")</f>
        <v/>
      </c>
      <c r="L23" s="68" t="str">
        <f>IF(AND('Mapa final'!$Y$19="Alta",'Mapa final'!$AA$19="Leve"),CONCATENATE("R8C",'Mapa final'!$O$19),"")</f>
        <v/>
      </c>
      <c r="M23" s="68" t="str">
        <f>IF(AND('Mapa final'!$Y$20="Alta",'Mapa final'!$AA$20="Leve"),CONCATENATE("R8C",'Mapa final'!$O$20),"")</f>
        <v/>
      </c>
      <c r="N23" s="68" t="str">
        <f>IF(AND('Mapa final'!$Y$21="Alta",'Mapa final'!$AA$21="Leve"),CONCATENATE("R8C",'Mapa final'!$O$21),"")</f>
        <v/>
      </c>
      <c r="O23" s="69" t="str">
        <f>IF(AND('Mapa final'!$Y$22="Alta",'Mapa final'!$AA$22="Leve"),CONCATENATE("R8C",'Mapa final'!$O$22),"")</f>
        <v/>
      </c>
      <c r="P23" s="67" t="str">
        <f>IF(AND('Mapa final'!$Y$17="Alta",'Mapa final'!$AA$17="Menor"),CONCATENATE("R8C",'Mapa final'!$O$17),"")</f>
        <v/>
      </c>
      <c r="Q23" s="68" t="str">
        <f>IF(AND('Mapa final'!$Y$18="Alta",'Mapa final'!$AA$18="Menor"),CONCATENATE("R8C",'Mapa final'!$O$18),"")</f>
        <v/>
      </c>
      <c r="R23" s="68" t="str">
        <f>IF(AND('Mapa final'!$Y$19="Alta",'Mapa final'!$AA$19="Menor"),CONCATENATE("R8C",'Mapa final'!$O$19),"")</f>
        <v/>
      </c>
      <c r="S23" s="68" t="str">
        <f>IF(AND('Mapa final'!$Y$20="Alta",'Mapa final'!$AA$20="Menor"),CONCATENATE("R8C",'Mapa final'!$O$20),"")</f>
        <v/>
      </c>
      <c r="T23" s="68" t="str">
        <f>IF(AND('Mapa final'!$Y$21="Alta",'Mapa final'!$AA$21="Menor"),CONCATENATE("R8C",'Mapa final'!$O$21),"")</f>
        <v/>
      </c>
      <c r="U23" s="69" t="str">
        <f>IF(AND('Mapa final'!$Y$22="Alta",'Mapa final'!$AA$22="Menor"),CONCATENATE("R8C",'Mapa final'!$O$22),"")</f>
        <v/>
      </c>
      <c r="V23" s="52" t="str">
        <f>IF(AND('Mapa final'!$Y$17="Alta",'Mapa final'!$AA$17="Moderado"),CONCATENATE("R8C",'Mapa final'!$O$17),"")</f>
        <v/>
      </c>
      <c r="W23" s="53" t="str">
        <f>IF(AND('Mapa final'!$Y$18="Alta",'Mapa final'!$AA$18="Moderado"),CONCATENATE("R8C",'Mapa final'!$O$18),"")</f>
        <v/>
      </c>
      <c r="X23" s="53" t="str">
        <f>IF(AND('Mapa final'!$Y$19="Alta",'Mapa final'!$AA$19="Moderado"),CONCATENATE("R8C",'Mapa final'!$O$19),"")</f>
        <v/>
      </c>
      <c r="Y23" s="53" t="str">
        <f>IF(AND('Mapa final'!$Y$20="Alta",'Mapa final'!$AA$20="Moderado"),CONCATENATE("R8C",'Mapa final'!$O$20),"")</f>
        <v/>
      </c>
      <c r="Z23" s="53" t="str">
        <f>IF(AND('Mapa final'!$Y$21="Alta",'Mapa final'!$AA$21="Moderado"),CONCATENATE("R8C",'Mapa final'!$O$21),"")</f>
        <v/>
      </c>
      <c r="AA23" s="54" t="str">
        <f>IF(AND('Mapa final'!$Y$22="Alta",'Mapa final'!$AA$22="Moderado"),CONCATENATE("R8C",'Mapa final'!$O$22),"")</f>
        <v/>
      </c>
      <c r="AB23" s="52" t="str">
        <f>IF(AND('Mapa final'!$Y$17="Alta",'Mapa final'!$AA$17="Mayor"),CONCATENATE("R8C",'Mapa final'!$O$17),"")</f>
        <v/>
      </c>
      <c r="AC23" s="53" t="str">
        <f>IF(AND('Mapa final'!$Y$18="Alta",'Mapa final'!$AA$18="Mayor"),CONCATENATE("R8C",'Mapa final'!$O$18),"")</f>
        <v/>
      </c>
      <c r="AD23" s="53" t="str">
        <f>IF(AND('Mapa final'!$Y$19="Alta",'Mapa final'!$AA$19="Mayor"),CONCATENATE("R8C",'Mapa final'!$O$19),"")</f>
        <v/>
      </c>
      <c r="AE23" s="53" t="str">
        <f>IF(AND('Mapa final'!$Y$20="Alta",'Mapa final'!$AA$20="Mayor"),CONCATENATE("R8C",'Mapa final'!$O$20),"")</f>
        <v/>
      </c>
      <c r="AF23" s="53" t="str">
        <f>IF(AND('Mapa final'!$Y$21="Alta",'Mapa final'!$AA$21="Mayor"),CONCATENATE("R8C",'Mapa final'!$O$21),"")</f>
        <v/>
      </c>
      <c r="AG23" s="54" t="str">
        <f>IF(AND('Mapa final'!$Y$22="Alta",'Mapa final'!$AA$22="Mayor"),CONCATENATE("R8C",'Mapa final'!$O$22),"")</f>
        <v/>
      </c>
      <c r="AH23" s="55" t="str">
        <f>IF(AND('Mapa final'!$Y$17="Alta",'Mapa final'!$AA$17="Catastrófico"),CONCATENATE("R8C",'Mapa final'!$O$17),"")</f>
        <v/>
      </c>
      <c r="AI23" s="56" t="str">
        <f>IF(AND('Mapa final'!$Y$18="Alta",'Mapa final'!$AA$18="Catastrófico"),CONCATENATE("R8C",'Mapa final'!$O$18),"")</f>
        <v/>
      </c>
      <c r="AJ23" s="56" t="str">
        <f>IF(AND('Mapa final'!$Y$19="Alta",'Mapa final'!$AA$19="Catastrófico"),CONCATENATE("R8C",'Mapa final'!$O$19),"")</f>
        <v/>
      </c>
      <c r="AK23" s="56" t="str">
        <f>IF(AND('Mapa final'!$Y$20="Alta",'Mapa final'!$AA$20="Catastrófico"),CONCATENATE("R8C",'Mapa final'!$O$20),"")</f>
        <v/>
      </c>
      <c r="AL23" s="56" t="str">
        <f>IF(AND('Mapa final'!$Y$21="Alta",'Mapa final'!$AA$21="Catastrófico"),CONCATENATE("R8C",'Mapa final'!$O$21),"")</f>
        <v/>
      </c>
      <c r="AM23" s="57" t="str">
        <f>IF(AND('Mapa final'!$Y$22="Alta",'Mapa final'!$AA$22="Catastrófico"),CONCATENATE("R8C",'Mapa final'!$O$22),"")</f>
        <v/>
      </c>
      <c r="AN23" s="83"/>
      <c r="AO23" s="341"/>
      <c r="AP23" s="342"/>
      <c r="AQ23" s="342"/>
      <c r="AR23" s="342"/>
      <c r="AS23" s="342"/>
      <c r="AT23" s="34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252"/>
      <c r="C24" s="252"/>
      <c r="D24" s="253"/>
      <c r="E24" s="351"/>
      <c r="F24" s="350"/>
      <c r="G24" s="350"/>
      <c r="H24" s="350"/>
      <c r="I24" s="350"/>
      <c r="J24" s="67" t="str">
        <f>IF(AND('Mapa final'!$Y$23="Alta",'Mapa final'!$AA$23="Leve"),CONCATENATE("R9C",'Mapa final'!$O$23),"")</f>
        <v/>
      </c>
      <c r="K24" s="68" t="str">
        <f>IF(AND('Mapa final'!$Y$24="Alta",'Mapa final'!$AA$24="Leve"),CONCATENATE("R9C",'Mapa final'!$O$24),"")</f>
        <v/>
      </c>
      <c r="L24" s="68" t="str">
        <f>IF(AND('Mapa final'!$Y$25="Alta",'Mapa final'!$AA$25="Leve"),CONCATENATE("R9C",'Mapa final'!$O$25),"")</f>
        <v/>
      </c>
      <c r="M24" s="68" t="str">
        <f>IF(AND('Mapa final'!$Y$26="Alta",'Mapa final'!$AA$26="Leve"),CONCATENATE("R9C",'Mapa final'!$O$26),"")</f>
        <v/>
      </c>
      <c r="N24" s="68" t="str">
        <f>IF(AND('Mapa final'!$Y$27="Alta",'Mapa final'!$AA$27="Leve"),CONCATENATE("R9C",'Mapa final'!$O$27),"")</f>
        <v/>
      </c>
      <c r="O24" s="69" t="str">
        <f>IF(AND('Mapa final'!$Y$28="Alta",'Mapa final'!$AA$28="Leve"),CONCATENATE("R9C",'Mapa final'!$O$28),"")</f>
        <v/>
      </c>
      <c r="P24" s="67" t="str">
        <f>IF(AND('Mapa final'!$Y$23="Alta",'Mapa final'!$AA$23="Menor"),CONCATENATE("R9C",'Mapa final'!$O$23),"")</f>
        <v/>
      </c>
      <c r="Q24" s="68" t="str">
        <f>IF(AND('Mapa final'!$Y$24="Alta",'Mapa final'!$AA$24="Menor"),CONCATENATE("R9C",'Mapa final'!$O$24),"")</f>
        <v/>
      </c>
      <c r="R24" s="68" t="str">
        <f>IF(AND('Mapa final'!$Y$25="Alta",'Mapa final'!$AA$25="Menor"),CONCATENATE("R9C",'Mapa final'!$O$25),"")</f>
        <v/>
      </c>
      <c r="S24" s="68" t="str">
        <f>IF(AND('Mapa final'!$Y$26="Alta",'Mapa final'!$AA$26="Menor"),CONCATENATE("R9C",'Mapa final'!$O$26),"")</f>
        <v/>
      </c>
      <c r="T24" s="68" t="str">
        <f>IF(AND('Mapa final'!$Y$27="Alta",'Mapa final'!$AA$27="Menor"),CONCATENATE("R9C",'Mapa final'!$O$27),"")</f>
        <v/>
      </c>
      <c r="U24" s="69" t="str">
        <f>IF(AND('Mapa final'!$Y$28="Alta",'Mapa final'!$AA$28="Menor"),CONCATENATE("R9C",'Mapa final'!$O$28),"")</f>
        <v/>
      </c>
      <c r="V24" s="52" t="str">
        <f>IF(AND('Mapa final'!$Y$23="Alta",'Mapa final'!$AA$23="Moderado"),CONCATENATE("R9C",'Mapa final'!$O$23),"")</f>
        <v/>
      </c>
      <c r="W24" s="53" t="str">
        <f>IF(AND('Mapa final'!$Y$24="Alta",'Mapa final'!$AA$24="Moderado"),CONCATENATE("R9C",'Mapa final'!$O$24),"")</f>
        <v/>
      </c>
      <c r="X24" s="53" t="str">
        <f>IF(AND('Mapa final'!$Y$25="Alta",'Mapa final'!$AA$25="Moderado"),CONCATENATE("R9C",'Mapa final'!$O$25),"")</f>
        <v/>
      </c>
      <c r="Y24" s="53" t="str">
        <f>IF(AND('Mapa final'!$Y$26="Alta",'Mapa final'!$AA$26="Moderado"),CONCATENATE("R9C",'Mapa final'!$O$26),"")</f>
        <v/>
      </c>
      <c r="Z24" s="53" t="str">
        <f>IF(AND('Mapa final'!$Y$27="Alta",'Mapa final'!$AA$27="Moderado"),CONCATENATE("R9C",'Mapa final'!$O$27),"")</f>
        <v/>
      </c>
      <c r="AA24" s="54" t="str">
        <f>IF(AND('Mapa final'!$Y$28="Alta",'Mapa final'!$AA$28="Moderado"),CONCATENATE("R9C",'Mapa final'!$O$28),"")</f>
        <v/>
      </c>
      <c r="AB24" s="52" t="str">
        <f>IF(AND('Mapa final'!$Y$23="Alta",'Mapa final'!$AA$23="Mayor"),CONCATENATE("R9C",'Mapa final'!$O$23),"")</f>
        <v/>
      </c>
      <c r="AC24" s="53" t="str">
        <f>IF(AND('Mapa final'!$Y$24="Alta",'Mapa final'!$AA$24="Mayor"),CONCATENATE("R9C",'Mapa final'!$O$24),"")</f>
        <v/>
      </c>
      <c r="AD24" s="53" t="str">
        <f>IF(AND('Mapa final'!$Y$25="Alta",'Mapa final'!$AA$25="Mayor"),CONCATENATE("R9C",'Mapa final'!$O$25),"")</f>
        <v/>
      </c>
      <c r="AE24" s="53" t="str">
        <f>IF(AND('Mapa final'!$Y$26="Alta",'Mapa final'!$AA$26="Mayor"),CONCATENATE("R9C",'Mapa final'!$O$26),"")</f>
        <v/>
      </c>
      <c r="AF24" s="53" t="str">
        <f>IF(AND('Mapa final'!$Y$27="Alta",'Mapa final'!$AA$27="Mayor"),CONCATENATE("R9C",'Mapa final'!$O$27),"")</f>
        <v/>
      </c>
      <c r="AG24" s="54" t="str">
        <f>IF(AND('Mapa final'!$Y$28="Alta",'Mapa final'!$AA$28="Mayor"),CONCATENATE("R9C",'Mapa final'!$O$28),"")</f>
        <v/>
      </c>
      <c r="AH24" s="55" t="str">
        <f>IF(AND('Mapa final'!$Y$23="Alta",'Mapa final'!$AA$23="Catastrófico"),CONCATENATE("R9C",'Mapa final'!$O$23),"")</f>
        <v/>
      </c>
      <c r="AI24" s="56" t="str">
        <f>IF(AND('Mapa final'!$Y$24="Alta",'Mapa final'!$AA$24="Catastrófico"),CONCATENATE("R9C",'Mapa final'!$O$24),"")</f>
        <v/>
      </c>
      <c r="AJ24" s="56" t="str">
        <f>IF(AND('Mapa final'!$Y$25="Alta",'Mapa final'!$AA$25="Catastrófico"),CONCATENATE("R9C",'Mapa final'!$O$25),"")</f>
        <v/>
      </c>
      <c r="AK24" s="56" t="str">
        <f>IF(AND('Mapa final'!$Y$26="Alta",'Mapa final'!$AA$26="Catastrófico"),CONCATENATE("R9C",'Mapa final'!$O$26),"")</f>
        <v/>
      </c>
      <c r="AL24" s="56" t="str">
        <f>IF(AND('Mapa final'!$Y$27="Alta",'Mapa final'!$AA$27="Catastrófico"),CONCATENATE("R9C",'Mapa final'!$O$27),"")</f>
        <v/>
      </c>
      <c r="AM24" s="57" t="str">
        <f>IF(AND('Mapa final'!$Y$28="Alta",'Mapa final'!$AA$28="Catastrófico"),CONCATENATE("R9C",'Mapa final'!$O$28),"")</f>
        <v/>
      </c>
      <c r="AN24" s="83"/>
      <c r="AO24" s="341"/>
      <c r="AP24" s="342"/>
      <c r="AQ24" s="342"/>
      <c r="AR24" s="342"/>
      <c r="AS24" s="342"/>
      <c r="AT24" s="34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252"/>
      <c r="C25" s="252"/>
      <c r="D25" s="253"/>
      <c r="E25" s="352"/>
      <c r="F25" s="353"/>
      <c r="G25" s="353"/>
      <c r="H25" s="353"/>
      <c r="I25" s="353"/>
      <c r="J25" s="70" t="str">
        <f>IF(AND('Mapa final'!$Y$29="Alta",'Mapa final'!$AA$29="Leve"),CONCATENATE("R10C",'Mapa final'!$O$29),"")</f>
        <v/>
      </c>
      <c r="K25" s="71" t="str">
        <f>IF(AND('Mapa final'!$Y$30="Alta",'Mapa final'!$AA$30="Leve"),CONCATENATE("R10C",'Mapa final'!$O$30),"")</f>
        <v/>
      </c>
      <c r="L25" s="71" t="str">
        <f>IF(AND('Mapa final'!$Y$31="Alta",'Mapa final'!$AA$31="Leve"),CONCATENATE("R10C",'Mapa final'!$O$31),"")</f>
        <v/>
      </c>
      <c r="M25" s="71" t="str">
        <f>IF(AND('Mapa final'!$Y$32="Alta",'Mapa final'!$AA$32="Leve"),CONCATENATE("R10C",'Mapa final'!$O$32),"")</f>
        <v/>
      </c>
      <c r="N25" s="71" t="str">
        <f>IF(AND('Mapa final'!$Y$33="Alta",'Mapa final'!$AA$33="Leve"),CONCATENATE("R10C",'Mapa final'!$O$33),"")</f>
        <v/>
      </c>
      <c r="O25" s="72" t="str">
        <f>IF(AND('Mapa final'!$Y$34="Alta",'Mapa final'!$AA$34="Leve"),CONCATENATE("R10C",'Mapa final'!$O$34),"")</f>
        <v/>
      </c>
      <c r="P25" s="70" t="str">
        <f>IF(AND('Mapa final'!$Y$29="Alta",'Mapa final'!$AA$29="Menor"),CONCATENATE("R10C",'Mapa final'!$O$29),"")</f>
        <v/>
      </c>
      <c r="Q25" s="71" t="str">
        <f>IF(AND('Mapa final'!$Y$30="Alta",'Mapa final'!$AA$30="Menor"),CONCATENATE("R10C",'Mapa final'!$O$30),"")</f>
        <v/>
      </c>
      <c r="R25" s="71" t="str">
        <f>IF(AND('Mapa final'!$Y$31="Alta",'Mapa final'!$AA$31="Menor"),CONCATENATE("R10C",'Mapa final'!$O$31),"")</f>
        <v/>
      </c>
      <c r="S25" s="71" t="str">
        <f>IF(AND('Mapa final'!$Y$32="Alta",'Mapa final'!$AA$32="Menor"),CONCATENATE("R10C",'Mapa final'!$O$32),"")</f>
        <v/>
      </c>
      <c r="T25" s="71" t="str">
        <f>IF(AND('Mapa final'!$Y$33="Alta",'Mapa final'!$AA$33="Menor"),CONCATENATE("R10C",'Mapa final'!$O$33),"")</f>
        <v/>
      </c>
      <c r="U25" s="72" t="str">
        <f>IF(AND('Mapa final'!$Y$34="Alta",'Mapa final'!$AA$34="Menor"),CONCATENATE("R10C",'Mapa final'!$O$34),"")</f>
        <v/>
      </c>
      <c r="V25" s="58" t="str">
        <f>IF(AND('Mapa final'!$Y$29="Alta",'Mapa final'!$AA$29="Moderado"),CONCATENATE("R10C",'Mapa final'!$O$29),"")</f>
        <v/>
      </c>
      <c r="W25" s="59" t="str">
        <f>IF(AND('Mapa final'!$Y$30="Alta",'Mapa final'!$AA$30="Moderado"),CONCATENATE("R10C",'Mapa final'!$O$30),"")</f>
        <v/>
      </c>
      <c r="X25" s="59" t="str">
        <f>IF(AND('Mapa final'!$Y$31="Alta",'Mapa final'!$AA$31="Moderado"),CONCATENATE("R10C",'Mapa final'!$O$31),"")</f>
        <v/>
      </c>
      <c r="Y25" s="59" t="str">
        <f>IF(AND('Mapa final'!$Y$32="Alta",'Mapa final'!$AA$32="Moderado"),CONCATENATE("R10C",'Mapa final'!$O$32),"")</f>
        <v/>
      </c>
      <c r="Z25" s="59" t="str">
        <f>IF(AND('Mapa final'!$Y$33="Alta",'Mapa final'!$AA$33="Moderado"),CONCATENATE("R10C",'Mapa final'!$O$33),"")</f>
        <v/>
      </c>
      <c r="AA25" s="60" t="str">
        <f>IF(AND('Mapa final'!$Y$34="Alta",'Mapa final'!$AA$34="Moderado"),CONCATENATE("R10C",'Mapa final'!$O$34),"")</f>
        <v/>
      </c>
      <c r="AB25" s="58" t="str">
        <f>IF(AND('Mapa final'!$Y$29="Alta",'Mapa final'!$AA$29="Mayor"),CONCATENATE("R10C",'Mapa final'!$O$29),"")</f>
        <v/>
      </c>
      <c r="AC25" s="59" t="str">
        <f>IF(AND('Mapa final'!$Y$30="Alta",'Mapa final'!$AA$30="Mayor"),CONCATENATE("R10C",'Mapa final'!$O$30),"")</f>
        <v/>
      </c>
      <c r="AD25" s="59" t="str">
        <f>IF(AND('Mapa final'!$Y$31="Alta",'Mapa final'!$AA$31="Mayor"),CONCATENATE("R10C",'Mapa final'!$O$31),"")</f>
        <v/>
      </c>
      <c r="AE25" s="59" t="str">
        <f>IF(AND('Mapa final'!$Y$32="Alta",'Mapa final'!$AA$32="Mayor"),CONCATENATE("R10C",'Mapa final'!$O$32),"")</f>
        <v/>
      </c>
      <c r="AF25" s="59" t="str">
        <f>IF(AND('Mapa final'!$Y$33="Alta",'Mapa final'!$AA$33="Mayor"),CONCATENATE("R10C",'Mapa final'!$O$33),"")</f>
        <v/>
      </c>
      <c r="AG25" s="60" t="str">
        <f>IF(AND('Mapa final'!$Y$34="Alta",'Mapa final'!$AA$34="Mayor"),CONCATENATE("R10C",'Mapa final'!$O$34),"")</f>
        <v/>
      </c>
      <c r="AH25" s="61" t="str">
        <f>IF(AND('Mapa final'!$Y$29="Alta",'Mapa final'!$AA$29="Catastrófico"),CONCATENATE("R10C",'Mapa final'!$O$29),"")</f>
        <v/>
      </c>
      <c r="AI25" s="62" t="str">
        <f>IF(AND('Mapa final'!$Y$30="Alta",'Mapa final'!$AA$30="Catastrófico"),CONCATENATE("R10C",'Mapa final'!$O$30),"")</f>
        <v/>
      </c>
      <c r="AJ25" s="62" t="str">
        <f>IF(AND('Mapa final'!$Y$31="Alta",'Mapa final'!$AA$31="Catastrófico"),CONCATENATE("R10C",'Mapa final'!$O$31),"")</f>
        <v/>
      </c>
      <c r="AK25" s="62" t="str">
        <f>IF(AND('Mapa final'!$Y$32="Alta",'Mapa final'!$AA$32="Catastrófico"),CONCATENATE("R10C",'Mapa final'!$O$32),"")</f>
        <v/>
      </c>
      <c r="AL25" s="62" t="str">
        <f>IF(AND('Mapa final'!$Y$33="Alta",'Mapa final'!$AA$33="Catastrófico"),CONCATENATE("R10C",'Mapa final'!$O$33),"")</f>
        <v/>
      </c>
      <c r="AM25" s="63" t="str">
        <f>IF(AND('Mapa final'!$Y$34="Alta",'Mapa final'!$AA$34="Catastrófico"),CONCATENATE("R10C",'Mapa final'!$O$34),"")</f>
        <v/>
      </c>
      <c r="AN25" s="83"/>
      <c r="AO25" s="344"/>
      <c r="AP25" s="345"/>
      <c r="AQ25" s="345"/>
      <c r="AR25" s="345"/>
      <c r="AS25" s="345"/>
      <c r="AT25" s="346"/>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252"/>
      <c r="C26" s="252"/>
      <c r="D26" s="253"/>
      <c r="E26" s="347" t="s">
        <v>117</v>
      </c>
      <c r="F26" s="348"/>
      <c r="G26" s="348"/>
      <c r="H26" s="348"/>
      <c r="I26" s="365"/>
      <c r="J26" s="64" t="str">
        <f>IF(AND('Mapa final'!$Y$10="Media",'Mapa final'!$AA$10="Leve"),CONCATENATE("R1C",'Mapa final'!$O$10),"")</f>
        <v/>
      </c>
      <c r="K26" s="65" t="e">
        <f>IF(AND('Mapa final'!#REF!="Media",'Mapa final'!#REF!="Leve"),CONCATENATE("R1C",'Mapa final'!#REF!),"")</f>
        <v>#REF!</v>
      </c>
      <c r="L26" s="65" t="e">
        <f>IF(AND('Mapa final'!#REF!="Media",'Mapa final'!#REF!="Leve"),CONCATENATE("R1C",'Mapa final'!#REF!),"")</f>
        <v>#REF!</v>
      </c>
      <c r="M26" s="65" t="e">
        <f>IF(AND('Mapa final'!#REF!="Media",'Mapa final'!#REF!="Leve"),CONCATENATE("R1C",'Mapa final'!#REF!),"")</f>
        <v>#REF!</v>
      </c>
      <c r="N26" s="65" t="e">
        <f>IF(AND('Mapa final'!#REF!="Media",'Mapa final'!#REF!="Leve"),CONCATENATE("R1C",'Mapa final'!#REF!),"")</f>
        <v>#REF!</v>
      </c>
      <c r="O26" s="66" t="e">
        <f>IF(AND('Mapa final'!#REF!="Media",'Mapa final'!#REF!="Leve"),CONCATENATE("R1C",'Mapa final'!#REF!),"")</f>
        <v>#REF!</v>
      </c>
      <c r="P26" s="64" t="str">
        <f>IF(AND('Mapa final'!$Y$10="Media",'Mapa final'!$AA$10="Menor"),CONCATENATE("R1C",'Mapa final'!$O$10),"")</f>
        <v/>
      </c>
      <c r="Q26" s="65" t="e">
        <f>IF(AND('Mapa final'!#REF!="Media",'Mapa final'!#REF!="Menor"),CONCATENATE("R1C",'Mapa final'!#REF!),"")</f>
        <v>#REF!</v>
      </c>
      <c r="R26" s="65" t="e">
        <f>IF(AND('Mapa final'!#REF!="Media",'Mapa final'!#REF!="Menor"),CONCATENATE("R1C",'Mapa final'!#REF!),"")</f>
        <v>#REF!</v>
      </c>
      <c r="S26" s="65" t="e">
        <f>IF(AND('Mapa final'!#REF!="Media",'Mapa final'!#REF!="Menor"),CONCATENATE("R1C",'Mapa final'!#REF!),"")</f>
        <v>#REF!</v>
      </c>
      <c r="T26" s="65" t="e">
        <f>IF(AND('Mapa final'!#REF!="Media",'Mapa final'!#REF!="Menor"),CONCATENATE("R1C",'Mapa final'!#REF!),"")</f>
        <v>#REF!</v>
      </c>
      <c r="U26" s="66" t="e">
        <f>IF(AND('Mapa final'!#REF!="Media",'Mapa final'!#REF!="Menor"),CONCATENATE("R1C",'Mapa final'!#REF!),"")</f>
        <v>#REF!</v>
      </c>
      <c r="V26" s="64" t="str">
        <f>IF(AND('Mapa final'!$Y$10="Media",'Mapa final'!$AA$10="Moderado"),CONCATENATE("R1C",'Mapa final'!$O$10),"")</f>
        <v>R1C1</v>
      </c>
      <c r="W26" s="65" t="e">
        <f>IF(AND('Mapa final'!#REF!="Media",'Mapa final'!#REF!="Moderado"),CONCATENATE("R1C",'Mapa final'!#REF!),"")</f>
        <v>#REF!</v>
      </c>
      <c r="X26" s="65" t="e">
        <f>IF(AND('Mapa final'!#REF!="Media",'Mapa final'!#REF!="Moderado"),CONCATENATE("R1C",'Mapa final'!#REF!),"")</f>
        <v>#REF!</v>
      </c>
      <c r="Y26" s="65" t="e">
        <f>IF(AND('Mapa final'!#REF!="Media",'Mapa final'!#REF!="Moderado"),CONCATENATE("R1C",'Mapa final'!#REF!),"")</f>
        <v>#REF!</v>
      </c>
      <c r="Z26" s="65" t="e">
        <f>IF(AND('Mapa final'!#REF!="Media",'Mapa final'!#REF!="Moderado"),CONCATENATE("R1C",'Mapa final'!#REF!),"")</f>
        <v>#REF!</v>
      </c>
      <c r="AA26" s="66" t="e">
        <f>IF(AND('Mapa final'!#REF!="Media",'Mapa final'!#REF!="Moderado"),CONCATENATE("R1C",'Mapa final'!#REF!),"")</f>
        <v>#REF!</v>
      </c>
      <c r="AB26" s="46" t="str">
        <f>IF(AND('Mapa final'!$Y$10="Media",'Mapa final'!$AA$10="Mayor"),CONCATENATE("R1C",'Mapa final'!$O$10),"")</f>
        <v/>
      </c>
      <c r="AC26" s="47" t="e">
        <f>IF(AND('Mapa final'!#REF!="Media",'Mapa final'!#REF!="Mayor"),CONCATENATE("R1C",'Mapa final'!#REF!),"")</f>
        <v>#REF!</v>
      </c>
      <c r="AD26" s="47" t="e">
        <f>IF(AND('Mapa final'!#REF!="Media",'Mapa final'!#REF!="Mayor"),CONCATENATE("R1C",'Mapa final'!#REF!),"")</f>
        <v>#REF!</v>
      </c>
      <c r="AE26" s="47" t="e">
        <f>IF(AND('Mapa final'!#REF!="Media",'Mapa final'!#REF!="Mayor"),CONCATENATE("R1C",'Mapa final'!#REF!),"")</f>
        <v>#REF!</v>
      </c>
      <c r="AF26" s="47" t="e">
        <f>IF(AND('Mapa final'!#REF!="Media",'Mapa final'!#REF!="Mayor"),CONCATENATE("R1C",'Mapa final'!#REF!),"")</f>
        <v>#REF!</v>
      </c>
      <c r="AG26" s="48" t="e">
        <f>IF(AND('Mapa final'!#REF!="Media",'Mapa final'!#REF!="Mayor"),CONCATENATE("R1C",'Mapa final'!#REF!),"")</f>
        <v>#REF!</v>
      </c>
      <c r="AH26" s="49" t="str">
        <f>IF(AND('Mapa final'!$Y$10="Media",'Mapa final'!$AA$10="Catastrófico"),CONCATENATE("R1C",'Mapa final'!$O$10),"")</f>
        <v/>
      </c>
      <c r="AI26" s="50" t="e">
        <f>IF(AND('Mapa final'!#REF!="Media",'Mapa final'!#REF!="Catastrófico"),CONCATENATE("R1C",'Mapa final'!#REF!),"")</f>
        <v>#REF!</v>
      </c>
      <c r="AJ26" s="50" t="e">
        <f>IF(AND('Mapa final'!#REF!="Media",'Mapa final'!#REF!="Catastrófico"),CONCATENATE("R1C",'Mapa final'!#REF!),"")</f>
        <v>#REF!</v>
      </c>
      <c r="AK26" s="50" t="e">
        <f>IF(AND('Mapa final'!#REF!="Media",'Mapa final'!#REF!="Catastrófico"),CONCATENATE("R1C",'Mapa final'!#REF!),"")</f>
        <v>#REF!</v>
      </c>
      <c r="AL26" s="50" t="e">
        <f>IF(AND('Mapa final'!#REF!="Media",'Mapa final'!#REF!="Catastrófico"),CONCATENATE("R1C",'Mapa final'!#REF!),"")</f>
        <v>#REF!</v>
      </c>
      <c r="AM26" s="51" t="e">
        <f>IF(AND('Mapa final'!#REF!="Media",'Mapa final'!#REF!="Catastrófico"),CONCATENATE("R1C",'Mapa final'!#REF!),"")</f>
        <v>#REF!</v>
      </c>
      <c r="AN26" s="83"/>
      <c r="AO26" s="377" t="s">
        <v>81</v>
      </c>
      <c r="AP26" s="378"/>
      <c r="AQ26" s="378"/>
      <c r="AR26" s="378"/>
      <c r="AS26" s="378"/>
      <c r="AT26" s="379"/>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252"/>
      <c r="C27" s="252"/>
      <c r="D27" s="253"/>
      <c r="E27" s="349"/>
      <c r="F27" s="350"/>
      <c r="G27" s="350"/>
      <c r="H27" s="350"/>
      <c r="I27" s="366"/>
      <c r="J27" s="67" t="str">
        <f>IF(AND('Mapa final'!$Y$11="Media",'Mapa final'!$AA$11="Leve"),CONCATENATE("R2C",'Mapa final'!$O$11),"")</f>
        <v/>
      </c>
      <c r="K27" s="68" t="e">
        <f>IF(AND('Mapa final'!#REF!="Media",'Mapa final'!#REF!="Leve"),CONCATENATE("R2C",'Mapa final'!#REF!),"")</f>
        <v>#REF!</v>
      </c>
      <c r="L27" s="68" t="e">
        <f>IF(AND('Mapa final'!#REF!="Media",'Mapa final'!#REF!="Leve"),CONCATENATE("R2C",'Mapa final'!#REF!),"")</f>
        <v>#REF!</v>
      </c>
      <c r="M27" s="68" t="e">
        <f>IF(AND('Mapa final'!#REF!="Media",'Mapa final'!#REF!="Leve"),CONCATENATE("R2C",'Mapa final'!#REF!),"")</f>
        <v>#REF!</v>
      </c>
      <c r="N27" s="68" t="e">
        <f>IF(AND('Mapa final'!#REF!="Media",'Mapa final'!#REF!="Leve"),CONCATENATE("R2C",'Mapa final'!#REF!),"")</f>
        <v>#REF!</v>
      </c>
      <c r="O27" s="69" t="e">
        <f>IF(AND('Mapa final'!#REF!="Media",'Mapa final'!#REF!="Leve"),CONCATENATE("R2C",'Mapa final'!#REF!),"")</f>
        <v>#REF!</v>
      </c>
      <c r="P27" s="67" t="str">
        <f>IF(AND('Mapa final'!$Y$11="Media",'Mapa final'!$AA$11="Menor"),CONCATENATE("R2C",'Mapa final'!$O$11),"")</f>
        <v/>
      </c>
      <c r="Q27" s="68" t="e">
        <f>IF(AND('Mapa final'!#REF!="Media",'Mapa final'!#REF!="Menor"),CONCATENATE("R2C",'Mapa final'!#REF!),"")</f>
        <v>#REF!</v>
      </c>
      <c r="R27" s="68" t="e">
        <f>IF(AND('Mapa final'!#REF!="Media",'Mapa final'!#REF!="Menor"),CONCATENATE("R2C",'Mapa final'!#REF!),"")</f>
        <v>#REF!</v>
      </c>
      <c r="S27" s="68" t="e">
        <f>IF(AND('Mapa final'!#REF!="Media",'Mapa final'!#REF!="Menor"),CONCATENATE("R2C",'Mapa final'!#REF!),"")</f>
        <v>#REF!</v>
      </c>
      <c r="T27" s="68" t="e">
        <f>IF(AND('Mapa final'!#REF!="Media",'Mapa final'!#REF!="Menor"),CONCATENATE("R2C",'Mapa final'!#REF!),"")</f>
        <v>#REF!</v>
      </c>
      <c r="U27" s="69" t="e">
        <f>IF(AND('Mapa final'!#REF!="Media",'Mapa final'!#REF!="Menor"),CONCATENATE("R2C",'Mapa final'!#REF!),"")</f>
        <v>#REF!</v>
      </c>
      <c r="V27" s="67" t="str">
        <f>IF(AND('Mapa final'!$Y$11="Media",'Mapa final'!$AA$11="Moderado"),CONCATENATE("R2C",'Mapa final'!$O$11),"")</f>
        <v>R2C1</v>
      </c>
      <c r="W27" s="68" t="e">
        <f>IF(AND('Mapa final'!#REF!="Media",'Mapa final'!#REF!="Moderado"),CONCATENATE("R2C",'Mapa final'!#REF!),"")</f>
        <v>#REF!</v>
      </c>
      <c r="X27" s="68" t="e">
        <f>IF(AND('Mapa final'!#REF!="Media",'Mapa final'!#REF!="Moderado"),CONCATENATE("R2C",'Mapa final'!#REF!),"")</f>
        <v>#REF!</v>
      </c>
      <c r="Y27" s="68" t="e">
        <f>IF(AND('Mapa final'!#REF!="Media",'Mapa final'!#REF!="Moderado"),CONCATENATE("R2C",'Mapa final'!#REF!),"")</f>
        <v>#REF!</v>
      </c>
      <c r="Z27" s="68" t="e">
        <f>IF(AND('Mapa final'!#REF!="Media",'Mapa final'!#REF!="Moderado"),CONCATENATE("R2C",'Mapa final'!#REF!),"")</f>
        <v>#REF!</v>
      </c>
      <c r="AA27" s="69" t="e">
        <f>IF(AND('Mapa final'!#REF!="Media",'Mapa final'!#REF!="Moderado"),CONCATENATE("R2C",'Mapa final'!#REF!),"")</f>
        <v>#REF!</v>
      </c>
      <c r="AB27" s="52" t="str">
        <f>IF(AND('Mapa final'!$Y$11="Media",'Mapa final'!$AA$11="Mayor"),CONCATENATE("R2C",'Mapa final'!$O$11),"")</f>
        <v/>
      </c>
      <c r="AC27" s="53" t="e">
        <f>IF(AND('Mapa final'!#REF!="Media",'Mapa final'!#REF!="Mayor"),CONCATENATE("R2C",'Mapa final'!#REF!),"")</f>
        <v>#REF!</v>
      </c>
      <c r="AD27" s="53" t="e">
        <f>IF(AND('Mapa final'!#REF!="Media",'Mapa final'!#REF!="Mayor"),CONCATENATE("R2C",'Mapa final'!#REF!),"")</f>
        <v>#REF!</v>
      </c>
      <c r="AE27" s="53" t="e">
        <f>IF(AND('Mapa final'!#REF!="Media",'Mapa final'!#REF!="Mayor"),CONCATENATE("R2C",'Mapa final'!#REF!),"")</f>
        <v>#REF!</v>
      </c>
      <c r="AF27" s="53" t="e">
        <f>IF(AND('Mapa final'!#REF!="Media",'Mapa final'!#REF!="Mayor"),CONCATENATE("R2C",'Mapa final'!#REF!),"")</f>
        <v>#REF!</v>
      </c>
      <c r="AG27" s="54" t="e">
        <f>IF(AND('Mapa final'!#REF!="Media",'Mapa final'!#REF!="Mayor"),CONCATENATE("R2C",'Mapa final'!#REF!),"")</f>
        <v>#REF!</v>
      </c>
      <c r="AH27" s="55" t="str">
        <f>IF(AND('Mapa final'!$Y$11="Media",'Mapa final'!$AA$11="Catastrófico"),CONCATENATE("R2C",'Mapa final'!$O$11),"")</f>
        <v/>
      </c>
      <c r="AI27" s="56" t="e">
        <f>IF(AND('Mapa final'!#REF!="Media",'Mapa final'!#REF!="Catastrófico"),CONCATENATE("R2C",'Mapa final'!#REF!),"")</f>
        <v>#REF!</v>
      </c>
      <c r="AJ27" s="56" t="e">
        <f>IF(AND('Mapa final'!#REF!="Media",'Mapa final'!#REF!="Catastrófico"),CONCATENATE("R2C",'Mapa final'!#REF!),"")</f>
        <v>#REF!</v>
      </c>
      <c r="AK27" s="56" t="e">
        <f>IF(AND('Mapa final'!#REF!="Media",'Mapa final'!#REF!="Catastrófico"),CONCATENATE("R2C",'Mapa final'!#REF!),"")</f>
        <v>#REF!</v>
      </c>
      <c r="AL27" s="56" t="e">
        <f>IF(AND('Mapa final'!#REF!="Media",'Mapa final'!#REF!="Catastrófico"),CONCATENATE("R2C",'Mapa final'!#REF!),"")</f>
        <v>#REF!</v>
      </c>
      <c r="AM27" s="57" t="e">
        <f>IF(AND('Mapa final'!#REF!="Media",'Mapa final'!#REF!="Catastrófico"),CONCATENATE("R2C",'Mapa final'!#REF!),"")</f>
        <v>#REF!</v>
      </c>
      <c r="AN27" s="83"/>
      <c r="AO27" s="380"/>
      <c r="AP27" s="381"/>
      <c r="AQ27" s="381"/>
      <c r="AR27" s="381"/>
      <c r="AS27" s="381"/>
      <c r="AT27" s="382"/>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252"/>
      <c r="C28" s="252"/>
      <c r="D28" s="253"/>
      <c r="E28" s="351"/>
      <c r="F28" s="350"/>
      <c r="G28" s="350"/>
      <c r="H28" s="350"/>
      <c r="I28" s="366"/>
      <c r="J28" s="67" t="str">
        <f>IF(AND('Mapa final'!$Y$12="Media",'Mapa final'!$AA$12="Leve"),CONCATENATE("R3C",'Mapa final'!$O$12),"")</f>
        <v/>
      </c>
      <c r="K28" s="68" t="e">
        <f>IF(AND('Mapa final'!#REF!="Media",'Mapa final'!#REF!="Leve"),CONCATENATE("R3C",'Mapa final'!#REF!),"")</f>
        <v>#REF!</v>
      </c>
      <c r="L28" s="68" t="e">
        <f>IF(AND('Mapa final'!#REF!="Media",'Mapa final'!#REF!="Leve"),CONCATENATE("R3C",'Mapa final'!#REF!),"")</f>
        <v>#REF!</v>
      </c>
      <c r="M28" s="68" t="e">
        <f>IF(AND('Mapa final'!#REF!="Media",'Mapa final'!#REF!="Leve"),CONCATENATE("R3C",'Mapa final'!#REF!),"")</f>
        <v>#REF!</v>
      </c>
      <c r="N28" s="68" t="e">
        <f>IF(AND('Mapa final'!#REF!="Media",'Mapa final'!#REF!="Leve"),CONCATENATE("R3C",'Mapa final'!#REF!),"")</f>
        <v>#REF!</v>
      </c>
      <c r="O28" s="69" t="e">
        <f>IF(AND('Mapa final'!#REF!="Media",'Mapa final'!#REF!="Leve"),CONCATENATE("R3C",'Mapa final'!#REF!),"")</f>
        <v>#REF!</v>
      </c>
      <c r="P28" s="67" t="str">
        <f>IF(AND('Mapa final'!$Y$12="Media",'Mapa final'!$AA$12="Menor"),CONCATENATE("R3C",'Mapa final'!$O$12),"")</f>
        <v/>
      </c>
      <c r="Q28" s="68" t="e">
        <f>IF(AND('Mapa final'!#REF!="Media",'Mapa final'!#REF!="Menor"),CONCATENATE("R3C",'Mapa final'!#REF!),"")</f>
        <v>#REF!</v>
      </c>
      <c r="R28" s="68" t="e">
        <f>IF(AND('Mapa final'!#REF!="Media",'Mapa final'!#REF!="Menor"),CONCATENATE("R3C",'Mapa final'!#REF!),"")</f>
        <v>#REF!</v>
      </c>
      <c r="S28" s="68" t="e">
        <f>IF(AND('Mapa final'!#REF!="Media",'Mapa final'!#REF!="Menor"),CONCATENATE("R3C",'Mapa final'!#REF!),"")</f>
        <v>#REF!</v>
      </c>
      <c r="T28" s="68" t="e">
        <f>IF(AND('Mapa final'!#REF!="Media",'Mapa final'!#REF!="Menor"),CONCATENATE("R3C",'Mapa final'!#REF!),"")</f>
        <v>#REF!</v>
      </c>
      <c r="U28" s="69" t="e">
        <f>IF(AND('Mapa final'!#REF!="Media",'Mapa final'!#REF!="Menor"),CONCATENATE("R3C",'Mapa final'!#REF!),"")</f>
        <v>#REF!</v>
      </c>
      <c r="V28" s="67" t="str">
        <f>IF(AND('Mapa final'!$Y$12="Media",'Mapa final'!$AA$12="Moderado"),CONCATENATE("R3C",'Mapa final'!$O$12),"")</f>
        <v>R3C1</v>
      </c>
      <c r="W28" s="68" t="e">
        <f>IF(AND('Mapa final'!#REF!="Media",'Mapa final'!#REF!="Moderado"),CONCATENATE("R3C",'Mapa final'!#REF!),"")</f>
        <v>#REF!</v>
      </c>
      <c r="X28" s="68" t="e">
        <f>IF(AND('Mapa final'!#REF!="Media",'Mapa final'!#REF!="Moderado"),CONCATENATE("R3C",'Mapa final'!#REF!),"")</f>
        <v>#REF!</v>
      </c>
      <c r="Y28" s="68" t="e">
        <f>IF(AND('Mapa final'!#REF!="Media",'Mapa final'!#REF!="Moderado"),CONCATENATE("R3C",'Mapa final'!#REF!),"")</f>
        <v>#REF!</v>
      </c>
      <c r="Z28" s="68" t="e">
        <f>IF(AND('Mapa final'!#REF!="Media",'Mapa final'!#REF!="Moderado"),CONCATENATE("R3C",'Mapa final'!#REF!),"")</f>
        <v>#REF!</v>
      </c>
      <c r="AA28" s="69" t="e">
        <f>IF(AND('Mapa final'!#REF!="Media",'Mapa final'!#REF!="Moderado"),CONCATENATE("R3C",'Mapa final'!#REF!),"")</f>
        <v>#REF!</v>
      </c>
      <c r="AB28" s="52" t="str">
        <f>IF(AND('Mapa final'!$Y$12="Media",'Mapa final'!$AA$12="Mayor"),CONCATENATE("R3C",'Mapa final'!$O$12),"")</f>
        <v/>
      </c>
      <c r="AC28" s="53" t="e">
        <f>IF(AND('Mapa final'!#REF!="Media",'Mapa final'!#REF!="Mayor"),CONCATENATE("R3C",'Mapa final'!#REF!),"")</f>
        <v>#REF!</v>
      </c>
      <c r="AD28" s="53" t="e">
        <f>IF(AND('Mapa final'!#REF!="Media",'Mapa final'!#REF!="Mayor"),CONCATENATE("R3C",'Mapa final'!#REF!),"")</f>
        <v>#REF!</v>
      </c>
      <c r="AE28" s="53" t="e">
        <f>IF(AND('Mapa final'!#REF!="Media",'Mapa final'!#REF!="Mayor"),CONCATENATE("R3C",'Mapa final'!#REF!),"")</f>
        <v>#REF!</v>
      </c>
      <c r="AF28" s="53" t="e">
        <f>IF(AND('Mapa final'!#REF!="Media",'Mapa final'!#REF!="Mayor"),CONCATENATE("R3C",'Mapa final'!#REF!),"")</f>
        <v>#REF!</v>
      </c>
      <c r="AG28" s="54" t="e">
        <f>IF(AND('Mapa final'!#REF!="Media",'Mapa final'!#REF!="Mayor"),CONCATENATE("R3C",'Mapa final'!#REF!),"")</f>
        <v>#REF!</v>
      </c>
      <c r="AH28" s="55" t="str">
        <f>IF(AND('Mapa final'!$Y$12="Media",'Mapa final'!$AA$12="Catastrófico"),CONCATENATE("R3C",'Mapa final'!$O$12),"")</f>
        <v/>
      </c>
      <c r="AI28" s="56" t="e">
        <f>IF(AND('Mapa final'!#REF!="Media",'Mapa final'!#REF!="Catastrófico"),CONCATENATE("R3C",'Mapa final'!#REF!),"")</f>
        <v>#REF!</v>
      </c>
      <c r="AJ28" s="56" t="e">
        <f>IF(AND('Mapa final'!#REF!="Media",'Mapa final'!#REF!="Catastrófico"),CONCATENATE("R3C",'Mapa final'!#REF!),"")</f>
        <v>#REF!</v>
      </c>
      <c r="AK28" s="56" t="e">
        <f>IF(AND('Mapa final'!#REF!="Media",'Mapa final'!#REF!="Catastrófico"),CONCATENATE("R3C",'Mapa final'!#REF!),"")</f>
        <v>#REF!</v>
      </c>
      <c r="AL28" s="56" t="e">
        <f>IF(AND('Mapa final'!#REF!="Media",'Mapa final'!#REF!="Catastrófico"),CONCATENATE("R3C",'Mapa final'!#REF!),"")</f>
        <v>#REF!</v>
      </c>
      <c r="AM28" s="57" t="e">
        <f>IF(AND('Mapa final'!#REF!="Media",'Mapa final'!#REF!="Catastrófico"),CONCATENATE("R3C",'Mapa final'!#REF!),"")</f>
        <v>#REF!</v>
      </c>
      <c r="AN28" s="83"/>
      <c r="AO28" s="380"/>
      <c r="AP28" s="381"/>
      <c r="AQ28" s="381"/>
      <c r="AR28" s="381"/>
      <c r="AS28" s="381"/>
      <c r="AT28" s="382"/>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252"/>
      <c r="C29" s="252"/>
      <c r="D29" s="253"/>
      <c r="E29" s="351"/>
      <c r="F29" s="350"/>
      <c r="G29" s="350"/>
      <c r="H29" s="350"/>
      <c r="I29" s="366"/>
      <c r="J29" s="67" t="str">
        <f>IF(AND('Mapa final'!$Y$13="Media",'Mapa final'!$AA$13="Leve"),CONCATENATE("R4C",'Mapa final'!$O$13),"")</f>
        <v/>
      </c>
      <c r="K29" s="68" t="e">
        <f>IF(AND('Mapa final'!#REF!="Media",'Mapa final'!#REF!="Leve"),CONCATENATE("R4C",'Mapa final'!#REF!),"")</f>
        <v>#REF!</v>
      </c>
      <c r="L29" s="68" t="e">
        <f>IF(AND('Mapa final'!#REF!="Media",'Mapa final'!#REF!="Leve"),CONCATENATE("R4C",'Mapa final'!#REF!),"")</f>
        <v>#REF!</v>
      </c>
      <c r="M29" s="68" t="e">
        <f>IF(AND('Mapa final'!#REF!="Media",'Mapa final'!#REF!="Leve"),CONCATENATE("R4C",'Mapa final'!#REF!),"")</f>
        <v>#REF!</v>
      </c>
      <c r="N29" s="68" t="e">
        <f>IF(AND('Mapa final'!#REF!="Media",'Mapa final'!#REF!="Leve"),CONCATENATE("R4C",'Mapa final'!#REF!),"")</f>
        <v>#REF!</v>
      </c>
      <c r="O29" s="69" t="e">
        <f>IF(AND('Mapa final'!#REF!="Media",'Mapa final'!#REF!="Leve"),CONCATENATE("R4C",'Mapa final'!#REF!),"")</f>
        <v>#REF!</v>
      </c>
      <c r="P29" s="67" t="str">
        <f>IF(AND('Mapa final'!$Y$13="Media",'Mapa final'!$AA$13="Menor"),CONCATENATE("R4C",'Mapa final'!$O$13),"")</f>
        <v/>
      </c>
      <c r="Q29" s="68" t="e">
        <f>IF(AND('Mapa final'!#REF!="Media",'Mapa final'!#REF!="Menor"),CONCATENATE("R4C",'Mapa final'!#REF!),"")</f>
        <v>#REF!</v>
      </c>
      <c r="R29" s="68" t="e">
        <f>IF(AND('Mapa final'!#REF!="Media",'Mapa final'!#REF!="Menor"),CONCATENATE("R4C",'Mapa final'!#REF!),"")</f>
        <v>#REF!</v>
      </c>
      <c r="S29" s="68" t="e">
        <f>IF(AND('Mapa final'!#REF!="Media",'Mapa final'!#REF!="Menor"),CONCATENATE("R4C",'Mapa final'!#REF!),"")</f>
        <v>#REF!</v>
      </c>
      <c r="T29" s="68" t="e">
        <f>IF(AND('Mapa final'!#REF!="Media",'Mapa final'!#REF!="Menor"),CONCATENATE("R4C",'Mapa final'!#REF!),"")</f>
        <v>#REF!</v>
      </c>
      <c r="U29" s="69" t="e">
        <f>IF(AND('Mapa final'!#REF!="Media",'Mapa final'!#REF!="Menor"),CONCATENATE("R4C",'Mapa final'!#REF!),"")</f>
        <v>#REF!</v>
      </c>
      <c r="V29" s="67" t="str">
        <f>IF(AND('Mapa final'!$Y$13="Media",'Mapa final'!$AA$13="Moderado"),CONCATENATE("R4C",'Mapa final'!$O$13),"")</f>
        <v/>
      </c>
      <c r="W29" s="68" t="e">
        <f>IF(AND('Mapa final'!#REF!="Media",'Mapa final'!#REF!="Moderado"),CONCATENATE("R4C",'Mapa final'!#REF!),"")</f>
        <v>#REF!</v>
      </c>
      <c r="X29" s="68" t="e">
        <f>IF(AND('Mapa final'!#REF!="Media",'Mapa final'!#REF!="Moderado"),CONCATENATE("R4C",'Mapa final'!#REF!),"")</f>
        <v>#REF!</v>
      </c>
      <c r="Y29" s="68" t="e">
        <f>IF(AND('Mapa final'!#REF!="Media",'Mapa final'!#REF!="Moderado"),CONCATENATE("R4C",'Mapa final'!#REF!),"")</f>
        <v>#REF!</v>
      </c>
      <c r="Z29" s="68" t="e">
        <f>IF(AND('Mapa final'!#REF!="Media",'Mapa final'!#REF!="Moderado"),CONCATENATE("R4C",'Mapa final'!#REF!),"")</f>
        <v>#REF!</v>
      </c>
      <c r="AA29" s="69" t="e">
        <f>IF(AND('Mapa final'!#REF!="Media",'Mapa final'!#REF!="Moderado"),CONCATENATE("R4C",'Mapa final'!#REF!),"")</f>
        <v>#REF!</v>
      </c>
      <c r="AB29" s="52" t="str">
        <f>IF(AND('Mapa final'!$Y$13="Media",'Mapa final'!$AA$13="Mayor"),CONCATENATE("R4C",'Mapa final'!$O$13),"")</f>
        <v/>
      </c>
      <c r="AC29" s="53" t="e">
        <f>IF(AND('Mapa final'!#REF!="Media",'Mapa final'!#REF!="Mayor"),CONCATENATE("R4C",'Mapa final'!#REF!),"")</f>
        <v>#REF!</v>
      </c>
      <c r="AD29" s="53" t="e">
        <f>IF(AND('Mapa final'!#REF!="Media",'Mapa final'!#REF!="Mayor"),CONCATENATE("R4C",'Mapa final'!#REF!),"")</f>
        <v>#REF!</v>
      </c>
      <c r="AE29" s="53" t="e">
        <f>IF(AND('Mapa final'!#REF!="Media",'Mapa final'!#REF!="Mayor"),CONCATENATE("R4C",'Mapa final'!#REF!),"")</f>
        <v>#REF!</v>
      </c>
      <c r="AF29" s="53" t="e">
        <f>IF(AND('Mapa final'!#REF!="Media",'Mapa final'!#REF!="Mayor"),CONCATENATE("R4C",'Mapa final'!#REF!),"")</f>
        <v>#REF!</v>
      </c>
      <c r="AG29" s="54" t="e">
        <f>IF(AND('Mapa final'!#REF!="Media",'Mapa final'!#REF!="Mayor"),CONCATENATE("R4C",'Mapa final'!#REF!),"")</f>
        <v>#REF!</v>
      </c>
      <c r="AH29" s="55" t="str">
        <f>IF(AND('Mapa final'!$Y$13="Media",'Mapa final'!$AA$13="Catastrófico"),CONCATENATE("R4C",'Mapa final'!$O$13),"")</f>
        <v/>
      </c>
      <c r="AI29" s="56" t="e">
        <f>IF(AND('Mapa final'!#REF!="Media",'Mapa final'!#REF!="Catastrófico"),CONCATENATE("R4C",'Mapa final'!#REF!),"")</f>
        <v>#REF!</v>
      </c>
      <c r="AJ29" s="56" t="e">
        <f>IF(AND('Mapa final'!#REF!="Media",'Mapa final'!#REF!="Catastrófico"),CONCATENATE("R4C",'Mapa final'!#REF!),"")</f>
        <v>#REF!</v>
      </c>
      <c r="AK29" s="56" t="e">
        <f>IF(AND('Mapa final'!#REF!="Media",'Mapa final'!#REF!="Catastrófico"),CONCATENATE("R4C",'Mapa final'!#REF!),"")</f>
        <v>#REF!</v>
      </c>
      <c r="AL29" s="56" t="e">
        <f>IF(AND('Mapa final'!#REF!="Media",'Mapa final'!#REF!="Catastrófico"),CONCATENATE("R4C",'Mapa final'!#REF!),"")</f>
        <v>#REF!</v>
      </c>
      <c r="AM29" s="57" t="e">
        <f>IF(AND('Mapa final'!#REF!="Media",'Mapa final'!#REF!="Catastrófico"),CONCATENATE("R4C",'Mapa final'!#REF!),"")</f>
        <v>#REF!</v>
      </c>
      <c r="AN29" s="83"/>
      <c r="AO29" s="380"/>
      <c r="AP29" s="381"/>
      <c r="AQ29" s="381"/>
      <c r="AR29" s="381"/>
      <c r="AS29" s="381"/>
      <c r="AT29" s="382"/>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252"/>
      <c r="C30" s="252"/>
      <c r="D30" s="253"/>
      <c r="E30" s="351"/>
      <c r="F30" s="350"/>
      <c r="G30" s="350"/>
      <c r="H30" s="350"/>
      <c r="I30" s="366"/>
      <c r="J30" s="67" t="str">
        <f>IF(AND('Mapa final'!$Y$14="Media",'Mapa final'!$AA$14="Leve"),CONCATENATE("R5C",'Mapa final'!$O$14),"")</f>
        <v/>
      </c>
      <c r="K30" s="68" t="e">
        <f>IF(AND('Mapa final'!#REF!="Media",'Mapa final'!#REF!="Leve"),CONCATENATE("R5C",'Mapa final'!#REF!),"")</f>
        <v>#REF!</v>
      </c>
      <c r="L30" s="68" t="e">
        <f>IF(AND('Mapa final'!#REF!="Media",'Mapa final'!#REF!="Leve"),CONCATENATE("R5C",'Mapa final'!#REF!),"")</f>
        <v>#REF!</v>
      </c>
      <c r="M30" s="68" t="e">
        <f>IF(AND('Mapa final'!#REF!="Media",'Mapa final'!#REF!="Leve"),CONCATENATE("R5C",'Mapa final'!#REF!),"")</f>
        <v>#REF!</v>
      </c>
      <c r="N30" s="68" t="e">
        <f>IF(AND('Mapa final'!#REF!="Media",'Mapa final'!#REF!="Leve"),CONCATENATE("R5C",'Mapa final'!#REF!),"")</f>
        <v>#REF!</v>
      </c>
      <c r="O30" s="69" t="e">
        <f>IF(AND('Mapa final'!#REF!="Media",'Mapa final'!#REF!="Leve"),CONCATENATE("R5C",'Mapa final'!#REF!),"")</f>
        <v>#REF!</v>
      </c>
      <c r="P30" s="67" t="str">
        <f>IF(AND('Mapa final'!$Y$14="Media",'Mapa final'!$AA$14="Menor"),CONCATENATE("R5C",'Mapa final'!$O$14),"")</f>
        <v/>
      </c>
      <c r="Q30" s="68" t="e">
        <f>IF(AND('Mapa final'!#REF!="Media",'Mapa final'!#REF!="Menor"),CONCATENATE("R5C",'Mapa final'!#REF!),"")</f>
        <v>#REF!</v>
      </c>
      <c r="R30" s="68" t="e">
        <f>IF(AND('Mapa final'!#REF!="Media",'Mapa final'!#REF!="Menor"),CONCATENATE("R5C",'Mapa final'!#REF!),"")</f>
        <v>#REF!</v>
      </c>
      <c r="S30" s="68" t="e">
        <f>IF(AND('Mapa final'!#REF!="Media",'Mapa final'!#REF!="Menor"),CONCATENATE("R5C",'Mapa final'!#REF!),"")</f>
        <v>#REF!</v>
      </c>
      <c r="T30" s="68" t="e">
        <f>IF(AND('Mapa final'!#REF!="Media",'Mapa final'!#REF!="Menor"),CONCATENATE("R5C",'Mapa final'!#REF!),"")</f>
        <v>#REF!</v>
      </c>
      <c r="U30" s="69" t="e">
        <f>IF(AND('Mapa final'!#REF!="Media",'Mapa final'!#REF!="Menor"),CONCATENATE("R5C",'Mapa final'!#REF!),"")</f>
        <v>#REF!</v>
      </c>
      <c r="V30" s="67" t="str">
        <f>IF(AND('Mapa final'!$Y$14="Media",'Mapa final'!$AA$14="Moderado"),CONCATENATE("R5C",'Mapa final'!$O$14),"")</f>
        <v/>
      </c>
      <c r="W30" s="68" t="e">
        <f>IF(AND('Mapa final'!#REF!="Media",'Mapa final'!#REF!="Moderado"),CONCATENATE("R5C",'Mapa final'!#REF!),"")</f>
        <v>#REF!</v>
      </c>
      <c r="X30" s="68" t="e">
        <f>IF(AND('Mapa final'!#REF!="Media",'Mapa final'!#REF!="Moderado"),CONCATENATE("R5C",'Mapa final'!#REF!),"")</f>
        <v>#REF!</v>
      </c>
      <c r="Y30" s="68" t="e">
        <f>IF(AND('Mapa final'!#REF!="Media",'Mapa final'!#REF!="Moderado"),CONCATENATE("R5C",'Mapa final'!#REF!),"")</f>
        <v>#REF!</v>
      </c>
      <c r="Z30" s="68" t="e">
        <f>IF(AND('Mapa final'!#REF!="Media",'Mapa final'!#REF!="Moderado"),CONCATENATE("R5C",'Mapa final'!#REF!),"")</f>
        <v>#REF!</v>
      </c>
      <c r="AA30" s="69" t="e">
        <f>IF(AND('Mapa final'!#REF!="Media",'Mapa final'!#REF!="Moderado"),CONCATENATE("R5C",'Mapa final'!#REF!),"")</f>
        <v>#REF!</v>
      </c>
      <c r="AB30" s="52" t="str">
        <f>IF(AND('Mapa final'!$Y$14="Media",'Mapa final'!$AA$14="Mayor"),CONCATENATE("R5C",'Mapa final'!$O$14),"")</f>
        <v/>
      </c>
      <c r="AC30" s="53" t="e">
        <f>IF(AND('Mapa final'!#REF!="Media",'Mapa final'!#REF!="Mayor"),CONCATENATE("R5C",'Mapa final'!#REF!),"")</f>
        <v>#REF!</v>
      </c>
      <c r="AD30" s="53" t="e">
        <f>IF(AND('Mapa final'!#REF!="Media",'Mapa final'!#REF!="Mayor"),CONCATENATE("R5C",'Mapa final'!#REF!),"")</f>
        <v>#REF!</v>
      </c>
      <c r="AE30" s="53" t="e">
        <f>IF(AND('Mapa final'!#REF!="Media",'Mapa final'!#REF!="Mayor"),CONCATENATE("R5C",'Mapa final'!#REF!),"")</f>
        <v>#REF!</v>
      </c>
      <c r="AF30" s="53" t="e">
        <f>IF(AND('Mapa final'!#REF!="Media",'Mapa final'!#REF!="Mayor"),CONCATENATE("R5C",'Mapa final'!#REF!),"")</f>
        <v>#REF!</v>
      </c>
      <c r="AG30" s="54" t="e">
        <f>IF(AND('Mapa final'!#REF!="Media",'Mapa final'!#REF!="Mayor"),CONCATENATE("R5C",'Mapa final'!#REF!),"")</f>
        <v>#REF!</v>
      </c>
      <c r="AH30" s="55" t="str">
        <f>IF(AND('Mapa final'!$Y$14="Media",'Mapa final'!$AA$14="Catastrófico"),CONCATENATE("R5C",'Mapa final'!$O$14),"")</f>
        <v/>
      </c>
      <c r="AI30" s="56" t="e">
        <f>IF(AND('Mapa final'!#REF!="Media",'Mapa final'!#REF!="Catastrófico"),CONCATENATE("R5C",'Mapa final'!#REF!),"")</f>
        <v>#REF!</v>
      </c>
      <c r="AJ30" s="56" t="e">
        <f>IF(AND('Mapa final'!#REF!="Media",'Mapa final'!#REF!="Catastrófico"),CONCATENATE("R5C",'Mapa final'!#REF!),"")</f>
        <v>#REF!</v>
      </c>
      <c r="AK30" s="56" t="e">
        <f>IF(AND('Mapa final'!#REF!="Media",'Mapa final'!#REF!="Catastrófico"),CONCATENATE("R5C",'Mapa final'!#REF!),"")</f>
        <v>#REF!</v>
      </c>
      <c r="AL30" s="56" t="e">
        <f>IF(AND('Mapa final'!#REF!="Media",'Mapa final'!#REF!="Catastrófico"),CONCATENATE("R5C",'Mapa final'!#REF!),"")</f>
        <v>#REF!</v>
      </c>
      <c r="AM30" s="57" t="e">
        <f>IF(AND('Mapa final'!#REF!="Media",'Mapa final'!#REF!="Catastrófico"),CONCATENATE("R5C",'Mapa final'!#REF!),"")</f>
        <v>#REF!</v>
      </c>
      <c r="AN30" s="83"/>
      <c r="AO30" s="380"/>
      <c r="AP30" s="381"/>
      <c r="AQ30" s="381"/>
      <c r="AR30" s="381"/>
      <c r="AS30" s="381"/>
      <c r="AT30" s="382"/>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252"/>
      <c r="C31" s="252"/>
      <c r="D31" s="253"/>
      <c r="E31" s="351"/>
      <c r="F31" s="350"/>
      <c r="G31" s="350"/>
      <c r="H31" s="350"/>
      <c r="I31" s="366"/>
      <c r="J31" s="67" t="str">
        <f>IF(AND('Mapa final'!$Y$15="Media",'Mapa final'!$AA$15="Leve"),CONCATENATE("R6C",'Mapa final'!$O$15),"")</f>
        <v/>
      </c>
      <c r="K31" s="68" t="e">
        <f>IF(AND('Mapa final'!#REF!="Media",'Mapa final'!#REF!="Leve"),CONCATENATE("R6C",'Mapa final'!#REF!),"")</f>
        <v>#REF!</v>
      </c>
      <c r="L31" s="68" t="e">
        <f>IF(AND('Mapa final'!#REF!="Media",'Mapa final'!#REF!="Leve"),CONCATENATE("R6C",'Mapa final'!#REF!),"")</f>
        <v>#REF!</v>
      </c>
      <c r="M31" s="68" t="e">
        <f>IF(AND('Mapa final'!#REF!="Media",'Mapa final'!#REF!="Leve"),CONCATENATE("R6C",'Mapa final'!#REF!),"")</f>
        <v>#REF!</v>
      </c>
      <c r="N31" s="68" t="e">
        <f>IF(AND('Mapa final'!#REF!="Media",'Mapa final'!#REF!="Leve"),CONCATENATE("R6C",'Mapa final'!#REF!),"")</f>
        <v>#REF!</v>
      </c>
      <c r="O31" s="69" t="e">
        <f>IF(AND('Mapa final'!#REF!="Media",'Mapa final'!#REF!="Leve"),CONCATENATE("R6C",'Mapa final'!#REF!),"")</f>
        <v>#REF!</v>
      </c>
      <c r="P31" s="67" t="str">
        <f>IF(AND('Mapa final'!$Y$15="Media",'Mapa final'!$AA$15="Menor"),CONCATENATE("R6C",'Mapa final'!$O$15),"")</f>
        <v/>
      </c>
      <c r="Q31" s="68" t="e">
        <f>IF(AND('Mapa final'!#REF!="Media",'Mapa final'!#REF!="Menor"),CONCATENATE("R6C",'Mapa final'!#REF!),"")</f>
        <v>#REF!</v>
      </c>
      <c r="R31" s="68" t="e">
        <f>IF(AND('Mapa final'!#REF!="Media",'Mapa final'!#REF!="Menor"),CONCATENATE("R6C",'Mapa final'!#REF!),"")</f>
        <v>#REF!</v>
      </c>
      <c r="S31" s="68" t="e">
        <f>IF(AND('Mapa final'!#REF!="Media",'Mapa final'!#REF!="Menor"),CONCATENATE("R6C",'Mapa final'!#REF!),"")</f>
        <v>#REF!</v>
      </c>
      <c r="T31" s="68" t="e">
        <f>IF(AND('Mapa final'!#REF!="Media",'Mapa final'!#REF!="Menor"),CONCATENATE("R6C",'Mapa final'!#REF!),"")</f>
        <v>#REF!</v>
      </c>
      <c r="U31" s="69" t="e">
        <f>IF(AND('Mapa final'!#REF!="Media",'Mapa final'!#REF!="Menor"),CONCATENATE("R6C",'Mapa final'!#REF!),"")</f>
        <v>#REF!</v>
      </c>
      <c r="V31" s="67" t="str">
        <f>IF(AND('Mapa final'!$Y$15="Media",'Mapa final'!$AA$15="Moderado"),CONCATENATE("R6C",'Mapa final'!$O$15),"")</f>
        <v/>
      </c>
      <c r="W31" s="68" t="e">
        <f>IF(AND('Mapa final'!#REF!="Media",'Mapa final'!#REF!="Moderado"),CONCATENATE("R6C",'Mapa final'!#REF!),"")</f>
        <v>#REF!</v>
      </c>
      <c r="X31" s="68" t="e">
        <f>IF(AND('Mapa final'!#REF!="Media",'Mapa final'!#REF!="Moderado"),CONCATENATE("R6C",'Mapa final'!#REF!),"")</f>
        <v>#REF!</v>
      </c>
      <c r="Y31" s="68" t="e">
        <f>IF(AND('Mapa final'!#REF!="Media",'Mapa final'!#REF!="Moderado"),CONCATENATE("R6C",'Mapa final'!#REF!),"")</f>
        <v>#REF!</v>
      </c>
      <c r="Z31" s="68" t="e">
        <f>IF(AND('Mapa final'!#REF!="Media",'Mapa final'!#REF!="Moderado"),CONCATENATE("R6C",'Mapa final'!#REF!),"")</f>
        <v>#REF!</v>
      </c>
      <c r="AA31" s="69" t="e">
        <f>IF(AND('Mapa final'!#REF!="Media",'Mapa final'!#REF!="Moderado"),CONCATENATE("R6C",'Mapa final'!#REF!),"")</f>
        <v>#REF!</v>
      </c>
      <c r="AB31" s="52" t="str">
        <f>IF(AND('Mapa final'!$Y$15="Media",'Mapa final'!$AA$15="Mayor"),CONCATENATE("R6C",'Mapa final'!$O$15),"")</f>
        <v/>
      </c>
      <c r="AC31" s="53" t="e">
        <f>IF(AND('Mapa final'!#REF!="Media",'Mapa final'!#REF!="Mayor"),CONCATENATE("R6C",'Mapa final'!#REF!),"")</f>
        <v>#REF!</v>
      </c>
      <c r="AD31" s="53" t="e">
        <f>IF(AND('Mapa final'!#REF!="Media",'Mapa final'!#REF!="Mayor"),CONCATENATE("R6C",'Mapa final'!#REF!),"")</f>
        <v>#REF!</v>
      </c>
      <c r="AE31" s="53" t="e">
        <f>IF(AND('Mapa final'!#REF!="Media",'Mapa final'!#REF!="Mayor"),CONCATENATE("R6C",'Mapa final'!#REF!),"")</f>
        <v>#REF!</v>
      </c>
      <c r="AF31" s="53" t="e">
        <f>IF(AND('Mapa final'!#REF!="Media",'Mapa final'!#REF!="Mayor"),CONCATENATE("R6C",'Mapa final'!#REF!),"")</f>
        <v>#REF!</v>
      </c>
      <c r="AG31" s="54" t="e">
        <f>IF(AND('Mapa final'!#REF!="Media",'Mapa final'!#REF!="Mayor"),CONCATENATE("R6C",'Mapa final'!#REF!),"")</f>
        <v>#REF!</v>
      </c>
      <c r="AH31" s="55" t="str">
        <f>IF(AND('Mapa final'!$Y$15="Media",'Mapa final'!$AA$15="Catastrófico"),CONCATENATE("R6C",'Mapa final'!$O$15),"")</f>
        <v/>
      </c>
      <c r="AI31" s="56" t="e">
        <f>IF(AND('Mapa final'!#REF!="Media",'Mapa final'!#REF!="Catastrófico"),CONCATENATE("R6C",'Mapa final'!#REF!),"")</f>
        <v>#REF!</v>
      </c>
      <c r="AJ31" s="56" t="e">
        <f>IF(AND('Mapa final'!#REF!="Media",'Mapa final'!#REF!="Catastrófico"),CONCATENATE("R6C",'Mapa final'!#REF!),"")</f>
        <v>#REF!</v>
      </c>
      <c r="AK31" s="56" t="e">
        <f>IF(AND('Mapa final'!#REF!="Media",'Mapa final'!#REF!="Catastrófico"),CONCATENATE("R6C",'Mapa final'!#REF!),"")</f>
        <v>#REF!</v>
      </c>
      <c r="AL31" s="56" t="e">
        <f>IF(AND('Mapa final'!#REF!="Media",'Mapa final'!#REF!="Catastrófico"),CONCATENATE("R6C",'Mapa final'!#REF!),"")</f>
        <v>#REF!</v>
      </c>
      <c r="AM31" s="57" t="e">
        <f>IF(AND('Mapa final'!#REF!="Media",'Mapa final'!#REF!="Catastrófico"),CONCATENATE("R6C",'Mapa final'!#REF!),"")</f>
        <v>#REF!</v>
      </c>
      <c r="AN31" s="83"/>
      <c r="AO31" s="380"/>
      <c r="AP31" s="381"/>
      <c r="AQ31" s="381"/>
      <c r="AR31" s="381"/>
      <c r="AS31" s="381"/>
      <c r="AT31" s="382"/>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252"/>
      <c r="C32" s="252"/>
      <c r="D32" s="253"/>
      <c r="E32" s="351"/>
      <c r="F32" s="350"/>
      <c r="G32" s="350"/>
      <c r="H32" s="350"/>
      <c r="I32" s="366"/>
      <c r="J32" s="67" t="str">
        <f>IF(AND('Mapa final'!$Y$16="Media",'Mapa final'!$AA$16="Leve"),CONCATENATE("R7C",'Mapa final'!$O$16),"")</f>
        <v/>
      </c>
      <c r="K32" s="68" t="e">
        <f>IF(AND('Mapa final'!#REF!="Media",'Mapa final'!#REF!="Leve"),CONCATENATE("R7C",'Mapa final'!#REF!),"")</f>
        <v>#REF!</v>
      </c>
      <c r="L32" s="68" t="e">
        <f>IF(AND('Mapa final'!#REF!="Media",'Mapa final'!#REF!="Leve"),CONCATENATE("R7C",'Mapa final'!#REF!),"")</f>
        <v>#REF!</v>
      </c>
      <c r="M32" s="68" t="e">
        <f>IF(AND('Mapa final'!#REF!="Media",'Mapa final'!#REF!="Leve"),CONCATENATE("R7C",'Mapa final'!#REF!),"")</f>
        <v>#REF!</v>
      </c>
      <c r="N32" s="68" t="e">
        <f>IF(AND('Mapa final'!#REF!="Media",'Mapa final'!#REF!="Leve"),CONCATENATE("R7C",'Mapa final'!#REF!),"")</f>
        <v>#REF!</v>
      </c>
      <c r="O32" s="69" t="e">
        <f>IF(AND('Mapa final'!#REF!="Media",'Mapa final'!#REF!="Leve"),CONCATENATE("R7C",'Mapa final'!#REF!),"")</f>
        <v>#REF!</v>
      </c>
      <c r="P32" s="67" t="str">
        <f>IF(AND('Mapa final'!$Y$16="Media",'Mapa final'!$AA$16="Menor"),CONCATENATE("R7C",'Mapa final'!$O$16),"")</f>
        <v/>
      </c>
      <c r="Q32" s="68" t="e">
        <f>IF(AND('Mapa final'!#REF!="Media",'Mapa final'!#REF!="Menor"),CONCATENATE("R7C",'Mapa final'!#REF!),"")</f>
        <v>#REF!</v>
      </c>
      <c r="R32" s="68" t="e">
        <f>IF(AND('Mapa final'!#REF!="Media",'Mapa final'!#REF!="Menor"),CONCATENATE("R7C",'Mapa final'!#REF!),"")</f>
        <v>#REF!</v>
      </c>
      <c r="S32" s="68" t="e">
        <f>IF(AND('Mapa final'!#REF!="Media",'Mapa final'!#REF!="Menor"),CONCATENATE("R7C",'Mapa final'!#REF!),"")</f>
        <v>#REF!</v>
      </c>
      <c r="T32" s="68" t="e">
        <f>IF(AND('Mapa final'!#REF!="Media",'Mapa final'!#REF!="Menor"),CONCATENATE("R7C",'Mapa final'!#REF!),"")</f>
        <v>#REF!</v>
      </c>
      <c r="U32" s="69" t="e">
        <f>IF(AND('Mapa final'!#REF!="Media",'Mapa final'!#REF!="Menor"),CONCATENATE("R7C",'Mapa final'!#REF!),"")</f>
        <v>#REF!</v>
      </c>
      <c r="V32" s="67" t="str">
        <f>IF(AND('Mapa final'!$Y$16="Media",'Mapa final'!$AA$16="Moderado"),CONCATENATE("R7C",'Mapa final'!$O$16),"")</f>
        <v>R7C1</v>
      </c>
      <c r="W32" s="68" t="e">
        <f>IF(AND('Mapa final'!#REF!="Media",'Mapa final'!#REF!="Moderado"),CONCATENATE("R7C",'Mapa final'!#REF!),"")</f>
        <v>#REF!</v>
      </c>
      <c r="X32" s="68" t="e">
        <f>IF(AND('Mapa final'!#REF!="Media",'Mapa final'!#REF!="Moderado"),CONCATENATE("R7C",'Mapa final'!#REF!),"")</f>
        <v>#REF!</v>
      </c>
      <c r="Y32" s="68" t="e">
        <f>IF(AND('Mapa final'!#REF!="Media",'Mapa final'!#REF!="Moderado"),CONCATENATE("R7C",'Mapa final'!#REF!),"")</f>
        <v>#REF!</v>
      </c>
      <c r="Z32" s="68" t="e">
        <f>IF(AND('Mapa final'!#REF!="Media",'Mapa final'!#REF!="Moderado"),CONCATENATE("R7C",'Mapa final'!#REF!),"")</f>
        <v>#REF!</v>
      </c>
      <c r="AA32" s="69" t="e">
        <f>IF(AND('Mapa final'!#REF!="Media",'Mapa final'!#REF!="Moderado"),CONCATENATE("R7C",'Mapa final'!#REF!),"")</f>
        <v>#REF!</v>
      </c>
      <c r="AB32" s="52" t="str">
        <f>IF(AND('Mapa final'!$Y$16="Media",'Mapa final'!$AA$16="Mayor"),CONCATENATE("R7C",'Mapa final'!$O$16),"")</f>
        <v/>
      </c>
      <c r="AC32" s="53" t="e">
        <f>IF(AND('Mapa final'!#REF!="Media",'Mapa final'!#REF!="Mayor"),CONCATENATE("R7C",'Mapa final'!#REF!),"")</f>
        <v>#REF!</v>
      </c>
      <c r="AD32" s="53" t="e">
        <f>IF(AND('Mapa final'!#REF!="Media",'Mapa final'!#REF!="Mayor"),CONCATENATE("R7C",'Mapa final'!#REF!),"")</f>
        <v>#REF!</v>
      </c>
      <c r="AE32" s="53" t="e">
        <f>IF(AND('Mapa final'!#REF!="Media",'Mapa final'!#REF!="Mayor"),CONCATENATE("R7C",'Mapa final'!#REF!),"")</f>
        <v>#REF!</v>
      </c>
      <c r="AF32" s="53" t="e">
        <f>IF(AND('Mapa final'!#REF!="Media",'Mapa final'!#REF!="Mayor"),CONCATENATE("R7C",'Mapa final'!#REF!),"")</f>
        <v>#REF!</v>
      </c>
      <c r="AG32" s="54" t="e">
        <f>IF(AND('Mapa final'!#REF!="Media",'Mapa final'!#REF!="Mayor"),CONCATENATE("R7C",'Mapa final'!#REF!),"")</f>
        <v>#REF!</v>
      </c>
      <c r="AH32" s="55" t="str">
        <f>IF(AND('Mapa final'!$Y$16="Media",'Mapa final'!$AA$16="Catastrófico"),CONCATENATE("R7C",'Mapa final'!$O$16),"")</f>
        <v/>
      </c>
      <c r="AI32" s="56" t="e">
        <f>IF(AND('Mapa final'!#REF!="Media",'Mapa final'!#REF!="Catastrófico"),CONCATENATE("R7C",'Mapa final'!#REF!),"")</f>
        <v>#REF!</v>
      </c>
      <c r="AJ32" s="56" t="e">
        <f>IF(AND('Mapa final'!#REF!="Media",'Mapa final'!#REF!="Catastrófico"),CONCATENATE("R7C",'Mapa final'!#REF!),"")</f>
        <v>#REF!</v>
      </c>
      <c r="AK32" s="56" t="e">
        <f>IF(AND('Mapa final'!#REF!="Media",'Mapa final'!#REF!="Catastrófico"),CONCATENATE("R7C",'Mapa final'!#REF!),"")</f>
        <v>#REF!</v>
      </c>
      <c r="AL32" s="56" t="e">
        <f>IF(AND('Mapa final'!#REF!="Media",'Mapa final'!#REF!="Catastrófico"),CONCATENATE("R7C",'Mapa final'!#REF!),"")</f>
        <v>#REF!</v>
      </c>
      <c r="AM32" s="57" t="e">
        <f>IF(AND('Mapa final'!#REF!="Media",'Mapa final'!#REF!="Catastrófico"),CONCATENATE("R7C",'Mapa final'!#REF!),"")</f>
        <v>#REF!</v>
      </c>
      <c r="AN32" s="83"/>
      <c r="AO32" s="380"/>
      <c r="AP32" s="381"/>
      <c r="AQ32" s="381"/>
      <c r="AR32" s="381"/>
      <c r="AS32" s="381"/>
      <c r="AT32" s="382"/>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252"/>
      <c r="C33" s="252"/>
      <c r="D33" s="253"/>
      <c r="E33" s="351"/>
      <c r="F33" s="350"/>
      <c r="G33" s="350"/>
      <c r="H33" s="350"/>
      <c r="I33" s="366"/>
      <c r="J33" s="67" t="str">
        <f>IF(AND('Mapa final'!$Y$17="Media",'Mapa final'!$AA$17="Leve"),CONCATENATE("R8C",'Mapa final'!$O$17),"")</f>
        <v/>
      </c>
      <c r="K33" s="68" t="str">
        <f>IF(AND('Mapa final'!$Y$18="Media",'Mapa final'!$AA$18="Leve"),CONCATENATE("R8C",'Mapa final'!$O$18),"")</f>
        <v/>
      </c>
      <c r="L33" s="68" t="str">
        <f>IF(AND('Mapa final'!$Y$19="Media",'Mapa final'!$AA$19="Leve"),CONCATENATE("R8C",'Mapa final'!$O$19),"")</f>
        <v/>
      </c>
      <c r="M33" s="68" t="str">
        <f>IF(AND('Mapa final'!$Y$20="Media",'Mapa final'!$AA$20="Leve"),CONCATENATE("R8C",'Mapa final'!$O$20),"")</f>
        <v/>
      </c>
      <c r="N33" s="68" t="str">
        <f>IF(AND('Mapa final'!$Y$21="Media",'Mapa final'!$AA$21="Leve"),CONCATENATE("R8C",'Mapa final'!$O$21),"")</f>
        <v/>
      </c>
      <c r="O33" s="69" t="str">
        <f>IF(AND('Mapa final'!$Y$22="Media",'Mapa final'!$AA$22="Leve"),CONCATENATE("R8C",'Mapa final'!$O$22),"")</f>
        <v/>
      </c>
      <c r="P33" s="67" t="str">
        <f>IF(AND('Mapa final'!$Y$17="Media",'Mapa final'!$AA$17="Menor"),CONCATENATE("R8C",'Mapa final'!$O$17),"")</f>
        <v/>
      </c>
      <c r="Q33" s="68" t="str">
        <f>IF(AND('Mapa final'!$Y$18="Media",'Mapa final'!$AA$18="Menor"),CONCATENATE("R8C",'Mapa final'!$O$18),"")</f>
        <v/>
      </c>
      <c r="R33" s="68" t="str">
        <f>IF(AND('Mapa final'!$Y$19="Media",'Mapa final'!$AA$19="Menor"),CONCATENATE("R8C",'Mapa final'!$O$19),"")</f>
        <v/>
      </c>
      <c r="S33" s="68" t="str">
        <f>IF(AND('Mapa final'!$Y$20="Media",'Mapa final'!$AA$20="Menor"),CONCATENATE("R8C",'Mapa final'!$O$20),"")</f>
        <v/>
      </c>
      <c r="T33" s="68" t="str">
        <f>IF(AND('Mapa final'!$Y$21="Media",'Mapa final'!$AA$21="Menor"),CONCATENATE("R8C",'Mapa final'!$O$21),"")</f>
        <v/>
      </c>
      <c r="U33" s="69" t="str">
        <f>IF(AND('Mapa final'!$Y$22="Media",'Mapa final'!$AA$22="Menor"),CONCATENATE("R8C",'Mapa final'!$O$22),"")</f>
        <v/>
      </c>
      <c r="V33" s="67" t="str">
        <f>IF(AND('Mapa final'!$Y$17="Media",'Mapa final'!$AA$17="Moderado"),CONCATENATE("R8C",'Mapa final'!$O$17),"")</f>
        <v/>
      </c>
      <c r="W33" s="68" t="str">
        <f>IF(AND('Mapa final'!$Y$18="Media",'Mapa final'!$AA$18="Moderado"),CONCATENATE("R8C",'Mapa final'!$O$18),"")</f>
        <v/>
      </c>
      <c r="X33" s="68" t="str">
        <f>IF(AND('Mapa final'!$Y$19="Media",'Mapa final'!$AA$19="Moderado"),CONCATENATE("R8C",'Mapa final'!$O$19),"")</f>
        <v/>
      </c>
      <c r="Y33" s="68" t="str">
        <f>IF(AND('Mapa final'!$Y$20="Media",'Mapa final'!$AA$20="Moderado"),CONCATENATE("R8C",'Mapa final'!$O$20),"")</f>
        <v/>
      </c>
      <c r="Z33" s="68" t="str">
        <f>IF(AND('Mapa final'!$Y$21="Media",'Mapa final'!$AA$21="Moderado"),CONCATENATE("R8C",'Mapa final'!$O$21),"")</f>
        <v/>
      </c>
      <c r="AA33" s="69" t="str">
        <f>IF(AND('Mapa final'!$Y$22="Media",'Mapa final'!$AA$22="Moderado"),CONCATENATE("R8C",'Mapa final'!$O$22),"")</f>
        <v/>
      </c>
      <c r="AB33" s="52" t="str">
        <f>IF(AND('Mapa final'!$Y$17="Media",'Mapa final'!$AA$17="Mayor"),CONCATENATE("R8C",'Mapa final'!$O$17),"")</f>
        <v/>
      </c>
      <c r="AC33" s="53" t="str">
        <f>IF(AND('Mapa final'!$Y$18="Media",'Mapa final'!$AA$18="Mayor"),CONCATENATE("R8C",'Mapa final'!$O$18),"")</f>
        <v/>
      </c>
      <c r="AD33" s="53" t="str">
        <f>IF(AND('Mapa final'!$Y$19="Media",'Mapa final'!$AA$19="Mayor"),CONCATENATE("R8C",'Mapa final'!$O$19),"")</f>
        <v/>
      </c>
      <c r="AE33" s="53" t="str">
        <f>IF(AND('Mapa final'!$Y$20="Media",'Mapa final'!$AA$20="Mayor"),CONCATENATE("R8C",'Mapa final'!$O$20),"")</f>
        <v/>
      </c>
      <c r="AF33" s="53" t="str">
        <f>IF(AND('Mapa final'!$Y$21="Media",'Mapa final'!$AA$21="Mayor"),CONCATENATE("R8C",'Mapa final'!$O$21),"")</f>
        <v/>
      </c>
      <c r="AG33" s="54" t="str">
        <f>IF(AND('Mapa final'!$Y$22="Media",'Mapa final'!$AA$22="Mayor"),CONCATENATE("R8C",'Mapa final'!$O$22),"")</f>
        <v/>
      </c>
      <c r="AH33" s="55" t="str">
        <f>IF(AND('Mapa final'!$Y$17="Media",'Mapa final'!$AA$17="Catastrófico"),CONCATENATE("R8C",'Mapa final'!$O$17),"")</f>
        <v/>
      </c>
      <c r="AI33" s="56" t="str">
        <f>IF(AND('Mapa final'!$Y$18="Media",'Mapa final'!$AA$18="Catastrófico"),CONCATENATE("R8C",'Mapa final'!$O$18),"")</f>
        <v/>
      </c>
      <c r="AJ33" s="56" t="str">
        <f>IF(AND('Mapa final'!$Y$19="Media",'Mapa final'!$AA$19="Catastrófico"),CONCATENATE("R8C",'Mapa final'!$O$19),"")</f>
        <v/>
      </c>
      <c r="AK33" s="56" t="str">
        <f>IF(AND('Mapa final'!$Y$20="Media",'Mapa final'!$AA$20="Catastrófico"),CONCATENATE("R8C",'Mapa final'!$O$20),"")</f>
        <v/>
      </c>
      <c r="AL33" s="56" t="str">
        <f>IF(AND('Mapa final'!$Y$21="Media",'Mapa final'!$AA$21="Catastrófico"),CONCATENATE("R8C",'Mapa final'!$O$21),"")</f>
        <v/>
      </c>
      <c r="AM33" s="57" t="str">
        <f>IF(AND('Mapa final'!$Y$22="Media",'Mapa final'!$AA$22="Catastrófico"),CONCATENATE("R8C",'Mapa final'!$O$22),"")</f>
        <v/>
      </c>
      <c r="AN33" s="83"/>
      <c r="AO33" s="380"/>
      <c r="AP33" s="381"/>
      <c r="AQ33" s="381"/>
      <c r="AR33" s="381"/>
      <c r="AS33" s="381"/>
      <c r="AT33" s="382"/>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252"/>
      <c r="C34" s="252"/>
      <c r="D34" s="253"/>
      <c r="E34" s="351"/>
      <c r="F34" s="350"/>
      <c r="G34" s="350"/>
      <c r="H34" s="350"/>
      <c r="I34" s="366"/>
      <c r="J34" s="67" t="str">
        <f>IF(AND('Mapa final'!$Y$23="Media",'Mapa final'!$AA$23="Leve"),CONCATENATE("R9C",'Mapa final'!$O$23),"")</f>
        <v/>
      </c>
      <c r="K34" s="68" t="str">
        <f>IF(AND('Mapa final'!$Y$24="Media",'Mapa final'!$AA$24="Leve"),CONCATENATE("R9C",'Mapa final'!$O$24),"")</f>
        <v/>
      </c>
      <c r="L34" s="68" t="str">
        <f>IF(AND('Mapa final'!$Y$25="Media",'Mapa final'!$AA$25="Leve"),CONCATENATE("R9C",'Mapa final'!$O$25),"")</f>
        <v/>
      </c>
      <c r="M34" s="68" t="str">
        <f>IF(AND('Mapa final'!$Y$26="Media",'Mapa final'!$AA$26="Leve"),CONCATENATE("R9C",'Mapa final'!$O$26),"")</f>
        <v/>
      </c>
      <c r="N34" s="68" t="str">
        <f>IF(AND('Mapa final'!$Y$27="Media",'Mapa final'!$AA$27="Leve"),CONCATENATE("R9C",'Mapa final'!$O$27),"")</f>
        <v/>
      </c>
      <c r="O34" s="69" t="str">
        <f>IF(AND('Mapa final'!$Y$28="Media",'Mapa final'!$AA$28="Leve"),CONCATENATE("R9C",'Mapa final'!$O$28),"")</f>
        <v/>
      </c>
      <c r="P34" s="67" t="str">
        <f>IF(AND('Mapa final'!$Y$23="Media",'Mapa final'!$AA$23="Menor"),CONCATENATE("R9C",'Mapa final'!$O$23),"")</f>
        <v/>
      </c>
      <c r="Q34" s="68" t="str">
        <f>IF(AND('Mapa final'!$Y$24="Media",'Mapa final'!$AA$24="Menor"),CONCATENATE("R9C",'Mapa final'!$O$24),"")</f>
        <v/>
      </c>
      <c r="R34" s="68" t="str">
        <f>IF(AND('Mapa final'!$Y$25="Media",'Mapa final'!$AA$25="Menor"),CONCATENATE("R9C",'Mapa final'!$O$25),"")</f>
        <v/>
      </c>
      <c r="S34" s="68" t="str">
        <f>IF(AND('Mapa final'!$Y$26="Media",'Mapa final'!$AA$26="Menor"),CONCATENATE("R9C",'Mapa final'!$O$26),"")</f>
        <v/>
      </c>
      <c r="T34" s="68" t="str">
        <f>IF(AND('Mapa final'!$Y$27="Media",'Mapa final'!$AA$27="Menor"),CONCATENATE("R9C",'Mapa final'!$O$27),"")</f>
        <v/>
      </c>
      <c r="U34" s="69" t="str">
        <f>IF(AND('Mapa final'!$Y$28="Media",'Mapa final'!$AA$28="Menor"),CONCATENATE("R9C",'Mapa final'!$O$28),"")</f>
        <v/>
      </c>
      <c r="V34" s="67" t="str">
        <f>IF(AND('Mapa final'!$Y$23="Media",'Mapa final'!$AA$23="Moderado"),CONCATENATE("R9C",'Mapa final'!$O$23),"")</f>
        <v/>
      </c>
      <c r="W34" s="68" t="str">
        <f>IF(AND('Mapa final'!$Y$24="Media",'Mapa final'!$AA$24="Moderado"),CONCATENATE("R9C",'Mapa final'!$O$24),"")</f>
        <v/>
      </c>
      <c r="X34" s="68" t="str">
        <f>IF(AND('Mapa final'!$Y$25="Media",'Mapa final'!$AA$25="Moderado"),CONCATENATE("R9C",'Mapa final'!$O$25),"")</f>
        <v/>
      </c>
      <c r="Y34" s="68" t="str">
        <f>IF(AND('Mapa final'!$Y$26="Media",'Mapa final'!$AA$26="Moderado"),CONCATENATE("R9C",'Mapa final'!$O$26),"")</f>
        <v/>
      </c>
      <c r="Z34" s="68" t="str">
        <f>IF(AND('Mapa final'!$Y$27="Media",'Mapa final'!$AA$27="Moderado"),CONCATENATE("R9C",'Mapa final'!$O$27),"")</f>
        <v/>
      </c>
      <c r="AA34" s="69" t="str">
        <f>IF(AND('Mapa final'!$Y$28="Media",'Mapa final'!$AA$28="Moderado"),CONCATENATE("R9C",'Mapa final'!$O$28),"")</f>
        <v/>
      </c>
      <c r="AB34" s="52" t="str">
        <f>IF(AND('Mapa final'!$Y$23="Media",'Mapa final'!$AA$23="Mayor"),CONCATENATE("R9C",'Mapa final'!$O$23),"")</f>
        <v/>
      </c>
      <c r="AC34" s="53" t="str">
        <f>IF(AND('Mapa final'!$Y$24="Media",'Mapa final'!$AA$24="Mayor"),CONCATENATE("R9C",'Mapa final'!$O$24),"")</f>
        <v/>
      </c>
      <c r="AD34" s="53" t="str">
        <f>IF(AND('Mapa final'!$Y$25="Media",'Mapa final'!$AA$25="Mayor"),CONCATENATE("R9C",'Mapa final'!$O$25),"")</f>
        <v/>
      </c>
      <c r="AE34" s="53" t="str">
        <f>IF(AND('Mapa final'!$Y$26="Media",'Mapa final'!$AA$26="Mayor"),CONCATENATE("R9C",'Mapa final'!$O$26),"")</f>
        <v/>
      </c>
      <c r="AF34" s="53" t="str">
        <f>IF(AND('Mapa final'!$Y$27="Media",'Mapa final'!$AA$27="Mayor"),CONCATENATE("R9C",'Mapa final'!$O$27),"")</f>
        <v/>
      </c>
      <c r="AG34" s="54" t="str">
        <f>IF(AND('Mapa final'!$Y$28="Media",'Mapa final'!$AA$28="Mayor"),CONCATENATE("R9C",'Mapa final'!$O$28),"")</f>
        <v/>
      </c>
      <c r="AH34" s="55" t="str">
        <f>IF(AND('Mapa final'!$Y$23="Media",'Mapa final'!$AA$23="Catastrófico"),CONCATENATE("R9C",'Mapa final'!$O$23),"")</f>
        <v/>
      </c>
      <c r="AI34" s="56" t="str">
        <f>IF(AND('Mapa final'!$Y$24="Media",'Mapa final'!$AA$24="Catastrófico"),CONCATENATE("R9C",'Mapa final'!$O$24),"")</f>
        <v/>
      </c>
      <c r="AJ34" s="56" t="str">
        <f>IF(AND('Mapa final'!$Y$25="Media",'Mapa final'!$AA$25="Catastrófico"),CONCATENATE("R9C",'Mapa final'!$O$25),"")</f>
        <v/>
      </c>
      <c r="AK34" s="56" t="str">
        <f>IF(AND('Mapa final'!$Y$26="Media",'Mapa final'!$AA$26="Catastrófico"),CONCATENATE("R9C",'Mapa final'!$O$26),"")</f>
        <v/>
      </c>
      <c r="AL34" s="56" t="str">
        <f>IF(AND('Mapa final'!$Y$27="Media",'Mapa final'!$AA$27="Catastrófico"),CONCATENATE("R9C",'Mapa final'!$O$27),"")</f>
        <v/>
      </c>
      <c r="AM34" s="57" t="str">
        <f>IF(AND('Mapa final'!$Y$28="Media",'Mapa final'!$AA$28="Catastrófico"),CONCATENATE("R9C",'Mapa final'!$O$28),"")</f>
        <v/>
      </c>
      <c r="AN34" s="83"/>
      <c r="AO34" s="380"/>
      <c r="AP34" s="381"/>
      <c r="AQ34" s="381"/>
      <c r="AR34" s="381"/>
      <c r="AS34" s="381"/>
      <c r="AT34" s="382"/>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252"/>
      <c r="C35" s="252"/>
      <c r="D35" s="253"/>
      <c r="E35" s="352"/>
      <c r="F35" s="353"/>
      <c r="G35" s="353"/>
      <c r="H35" s="353"/>
      <c r="I35" s="367"/>
      <c r="J35" s="67" t="str">
        <f>IF(AND('Mapa final'!$Y$29="Media",'Mapa final'!$AA$29="Leve"),CONCATENATE("R10C",'Mapa final'!$O$29),"")</f>
        <v/>
      </c>
      <c r="K35" s="68" t="str">
        <f>IF(AND('Mapa final'!$Y$30="Media",'Mapa final'!$AA$30="Leve"),CONCATENATE("R10C",'Mapa final'!$O$30),"")</f>
        <v/>
      </c>
      <c r="L35" s="68" t="str">
        <f>IF(AND('Mapa final'!$Y$31="Media",'Mapa final'!$AA$31="Leve"),CONCATENATE("R10C",'Mapa final'!$O$31),"")</f>
        <v/>
      </c>
      <c r="M35" s="68" t="str">
        <f>IF(AND('Mapa final'!$Y$32="Media",'Mapa final'!$AA$32="Leve"),CONCATENATE("R10C",'Mapa final'!$O$32),"")</f>
        <v/>
      </c>
      <c r="N35" s="68" t="str">
        <f>IF(AND('Mapa final'!$Y$33="Media",'Mapa final'!$AA$33="Leve"),CONCATENATE("R10C",'Mapa final'!$O$33),"")</f>
        <v/>
      </c>
      <c r="O35" s="69" t="str">
        <f>IF(AND('Mapa final'!$Y$34="Media",'Mapa final'!$AA$34="Leve"),CONCATENATE("R10C",'Mapa final'!$O$34),"")</f>
        <v/>
      </c>
      <c r="P35" s="67" t="str">
        <f>IF(AND('Mapa final'!$Y$29="Media",'Mapa final'!$AA$29="Menor"),CONCATENATE("R10C",'Mapa final'!$O$29),"")</f>
        <v/>
      </c>
      <c r="Q35" s="68" t="str">
        <f>IF(AND('Mapa final'!$Y$30="Media",'Mapa final'!$AA$30="Menor"),CONCATENATE("R10C",'Mapa final'!$O$30),"")</f>
        <v/>
      </c>
      <c r="R35" s="68" t="str">
        <f>IF(AND('Mapa final'!$Y$31="Media",'Mapa final'!$AA$31="Menor"),CONCATENATE("R10C",'Mapa final'!$O$31),"")</f>
        <v/>
      </c>
      <c r="S35" s="68" t="str">
        <f>IF(AND('Mapa final'!$Y$32="Media",'Mapa final'!$AA$32="Menor"),CONCATENATE("R10C",'Mapa final'!$O$32),"")</f>
        <v/>
      </c>
      <c r="T35" s="68" t="str">
        <f>IF(AND('Mapa final'!$Y$33="Media",'Mapa final'!$AA$33="Menor"),CONCATENATE("R10C",'Mapa final'!$O$33),"")</f>
        <v/>
      </c>
      <c r="U35" s="69" t="str">
        <f>IF(AND('Mapa final'!$Y$34="Media",'Mapa final'!$AA$34="Menor"),CONCATENATE("R10C",'Mapa final'!$O$34),"")</f>
        <v/>
      </c>
      <c r="V35" s="67" t="str">
        <f>IF(AND('Mapa final'!$Y$29="Media",'Mapa final'!$AA$29="Moderado"),CONCATENATE("R10C",'Mapa final'!$O$29),"")</f>
        <v/>
      </c>
      <c r="W35" s="68" t="str">
        <f>IF(AND('Mapa final'!$Y$30="Media",'Mapa final'!$AA$30="Moderado"),CONCATENATE("R10C",'Mapa final'!$O$30),"")</f>
        <v/>
      </c>
      <c r="X35" s="68" t="str">
        <f>IF(AND('Mapa final'!$Y$31="Media",'Mapa final'!$AA$31="Moderado"),CONCATENATE("R10C",'Mapa final'!$O$31),"")</f>
        <v/>
      </c>
      <c r="Y35" s="68" t="str">
        <f>IF(AND('Mapa final'!$Y$32="Media",'Mapa final'!$AA$32="Moderado"),CONCATENATE("R10C",'Mapa final'!$O$32),"")</f>
        <v/>
      </c>
      <c r="Z35" s="68" t="str">
        <f>IF(AND('Mapa final'!$Y$33="Media",'Mapa final'!$AA$33="Moderado"),CONCATENATE("R10C",'Mapa final'!$O$33),"")</f>
        <v/>
      </c>
      <c r="AA35" s="69" t="str">
        <f>IF(AND('Mapa final'!$Y$34="Media",'Mapa final'!$AA$34="Moderado"),CONCATENATE("R10C",'Mapa final'!$O$34),"")</f>
        <v/>
      </c>
      <c r="AB35" s="58" t="str">
        <f>IF(AND('Mapa final'!$Y$29="Media",'Mapa final'!$AA$29="Mayor"),CONCATENATE("R10C",'Mapa final'!$O$29),"")</f>
        <v/>
      </c>
      <c r="AC35" s="59" t="str">
        <f>IF(AND('Mapa final'!$Y$30="Media",'Mapa final'!$AA$30="Mayor"),CONCATENATE("R10C",'Mapa final'!$O$30),"")</f>
        <v/>
      </c>
      <c r="AD35" s="59" t="str">
        <f>IF(AND('Mapa final'!$Y$31="Media",'Mapa final'!$AA$31="Mayor"),CONCATENATE("R10C",'Mapa final'!$O$31),"")</f>
        <v/>
      </c>
      <c r="AE35" s="59" t="str">
        <f>IF(AND('Mapa final'!$Y$32="Media",'Mapa final'!$AA$32="Mayor"),CONCATENATE("R10C",'Mapa final'!$O$32),"")</f>
        <v/>
      </c>
      <c r="AF35" s="59" t="str">
        <f>IF(AND('Mapa final'!$Y$33="Media",'Mapa final'!$AA$33="Mayor"),CONCATENATE("R10C",'Mapa final'!$O$33),"")</f>
        <v/>
      </c>
      <c r="AG35" s="60" t="str">
        <f>IF(AND('Mapa final'!$Y$34="Media",'Mapa final'!$AA$34="Mayor"),CONCATENATE("R10C",'Mapa final'!$O$34),"")</f>
        <v/>
      </c>
      <c r="AH35" s="61" t="str">
        <f>IF(AND('Mapa final'!$Y$29="Media",'Mapa final'!$AA$29="Catastrófico"),CONCATENATE("R10C",'Mapa final'!$O$29),"")</f>
        <v/>
      </c>
      <c r="AI35" s="62" t="str">
        <f>IF(AND('Mapa final'!$Y$30="Media",'Mapa final'!$AA$30="Catastrófico"),CONCATENATE("R10C",'Mapa final'!$O$30),"")</f>
        <v/>
      </c>
      <c r="AJ35" s="62" t="str">
        <f>IF(AND('Mapa final'!$Y$31="Media",'Mapa final'!$AA$31="Catastrófico"),CONCATENATE("R10C",'Mapa final'!$O$31),"")</f>
        <v/>
      </c>
      <c r="AK35" s="62" t="str">
        <f>IF(AND('Mapa final'!$Y$32="Media",'Mapa final'!$AA$32="Catastrófico"),CONCATENATE("R10C",'Mapa final'!$O$32),"")</f>
        <v/>
      </c>
      <c r="AL35" s="62" t="str">
        <f>IF(AND('Mapa final'!$Y$33="Media",'Mapa final'!$AA$33="Catastrófico"),CONCATENATE("R10C",'Mapa final'!$O$33),"")</f>
        <v/>
      </c>
      <c r="AM35" s="63" t="str">
        <f>IF(AND('Mapa final'!$Y$34="Media",'Mapa final'!$AA$34="Catastrófico"),CONCATENATE("R10C",'Mapa final'!$O$34),"")</f>
        <v/>
      </c>
      <c r="AN35" s="83"/>
      <c r="AO35" s="383"/>
      <c r="AP35" s="384"/>
      <c r="AQ35" s="384"/>
      <c r="AR35" s="384"/>
      <c r="AS35" s="384"/>
      <c r="AT35" s="385"/>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252"/>
      <c r="C36" s="252"/>
      <c r="D36" s="253"/>
      <c r="E36" s="347" t="s">
        <v>114</v>
      </c>
      <c r="F36" s="348"/>
      <c r="G36" s="348"/>
      <c r="H36" s="348"/>
      <c r="I36" s="348"/>
      <c r="J36" s="73" t="str">
        <f>IF(AND('Mapa final'!$Y$10="Baja",'Mapa final'!$AA$10="Leve"),CONCATENATE("R1C",'Mapa final'!$O$10),"")</f>
        <v/>
      </c>
      <c r="K36" s="74" t="e">
        <f>IF(AND('Mapa final'!#REF!="Baja",'Mapa final'!#REF!="Leve"),CONCATENATE("R1C",'Mapa final'!#REF!),"")</f>
        <v>#REF!</v>
      </c>
      <c r="L36" s="74" t="e">
        <f>IF(AND('Mapa final'!#REF!="Baja",'Mapa final'!#REF!="Leve"),CONCATENATE("R1C",'Mapa final'!#REF!),"")</f>
        <v>#REF!</v>
      </c>
      <c r="M36" s="74" t="e">
        <f>IF(AND('Mapa final'!#REF!="Baja",'Mapa final'!#REF!="Leve"),CONCATENATE("R1C",'Mapa final'!#REF!),"")</f>
        <v>#REF!</v>
      </c>
      <c r="N36" s="74" t="e">
        <f>IF(AND('Mapa final'!#REF!="Baja",'Mapa final'!#REF!="Leve"),CONCATENATE("R1C",'Mapa final'!#REF!),"")</f>
        <v>#REF!</v>
      </c>
      <c r="O36" s="75" t="e">
        <f>IF(AND('Mapa final'!#REF!="Baja",'Mapa final'!#REF!="Leve"),CONCATENATE("R1C",'Mapa final'!#REF!),"")</f>
        <v>#REF!</v>
      </c>
      <c r="P36" s="64" t="str">
        <f>IF(AND('Mapa final'!$Y$10="Baja",'Mapa final'!$AA$10="Menor"),CONCATENATE("R1C",'Mapa final'!$O$10),"")</f>
        <v/>
      </c>
      <c r="Q36" s="65" t="e">
        <f>IF(AND('Mapa final'!#REF!="Baja",'Mapa final'!#REF!="Menor"),CONCATENATE("R1C",'Mapa final'!#REF!),"")</f>
        <v>#REF!</v>
      </c>
      <c r="R36" s="65" t="e">
        <f>IF(AND('Mapa final'!#REF!="Baja",'Mapa final'!#REF!="Menor"),CONCATENATE("R1C",'Mapa final'!#REF!),"")</f>
        <v>#REF!</v>
      </c>
      <c r="S36" s="65" t="e">
        <f>IF(AND('Mapa final'!#REF!="Baja",'Mapa final'!#REF!="Menor"),CONCATENATE("R1C",'Mapa final'!#REF!),"")</f>
        <v>#REF!</v>
      </c>
      <c r="T36" s="65" t="e">
        <f>IF(AND('Mapa final'!#REF!="Baja",'Mapa final'!#REF!="Menor"),CONCATENATE("R1C",'Mapa final'!#REF!),"")</f>
        <v>#REF!</v>
      </c>
      <c r="U36" s="66" t="e">
        <f>IF(AND('Mapa final'!#REF!="Baja",'Mapa final'!#REF!="Menor"),CONCATENATE("R1C",'Mapa final'!#REF!),"")</f>
        <v>#REF!</v>
      </c>
      <c r="V36" s="64" t="str">
        <f>IF(AND('Mapa final'!$Y$10="Baja",'Mapa final'!$AA$10="Moderado"),CONCATENATE("R1C",'Mapa final'!$O$10),"")</f>
        <v/>
      </c>
      <c r="W36" s="65" t="e">
        <f>IF(AND('Mapa final'!#REF!="Baja",'Mapa final'!#REF!="Moderado"),CONCATENATE("R1C",'Mapa final'!#REF!),"")</f>
        <v>#REF!</v>
      </c>
      <c r="X36" s="65" t="e">
        <f>IF(AND('Mapa final'!#REF!="Baja",'Mapa final'!#REF!="Moderado"),CONCATENATE("R1C",'Mapa final'!#REF!),"")</f>
        <v>#REF!</v>
      </c>
      <c r="Y36" s="65" t="e">
        <f>IF(AND('Mapa final'!#REF!="Baja",'Mapa final'!#REF!="Moderado"),CONCATENATE("R1C",'Mapa final'!#REF!),"")</f>
        <v>#REF!</v>
      </c>
      <c r="Z36" s="65" t="e">
        <f>IF(AND('Mapa final'!#REF!="Baja",'Mapa final'!#REF!="Moderado"),CONCATENATE("R1C",'Mapa final'!#REF!),"")</f>
        <v>#REF!</v>
      </c>
      <c r="AA36" s="66" t="e">
        <f>IF(AND('Mapa final'!#REF!="Baja",'Mapa final'!#REF!="Moderado"),CONCATENATE("R1C",'Mapa final'!#REF!),"")</f>
        <v>#REF!</v>
      </c>
      <c r="AB36" s="46" t="str">
        <f>IF(AND('Mapa final'!$Y$10="Baja",'Mapa final'!$AA$10="Mayor"),CONCATENATE("R1C",'Mapa final'!$O$10),"")</f>
        <v/>
      </c>
      <c r="AC36" s="47" t="e">
        <f>IF(AND('Mapa final'!#REF!="Baja",'Mapa final'!#REF!="Mayor"),CONCATENATE("R1C",'Mapa final'!#REF!),"")</f>
        <v>#REF!</v>
      </c>
      <c r="AD36" s="47" t="e">
        <f>IF(AND('Mapa final'!#REF!="Baja",'Mapa final'!#REF!="Mayor"),CONCATENATE("R1C",'Mapa final'!#REF!),"")</f>
        <v>#REF!</v>
      </c>
      <c r="AE36" s="47" t="e">
        <f>IF(AND('Mapa final'!#REF!="Baja",'Mapa final'!#REF!="Mayor"),CONCATENATE("R1C",'Mapa final'!#REF!),"")</f>
        <v>#REF!</v>
      </c>
      <c r="AF36" s="47" t="e">
        <f>IF(AND('Mapa final'!#REF!="Baja",'Mapa final'!#REF!="Mayor"),CONCATENATE("R1C",'Mapa final'!#REF!),"")</f>
        <v>#REF!</v>
      </c>
      <c r="AG36" s="48" t="e">
        <f>IF(AND('Mapa final'!#REF!="Baja",'Mapa final'!#REF!="Mayor"),CONCATENATE("R1C",'Mapa final'!#REF!),"")</f>
        <v>#REF!</v>
      </c>
      <c r="AH36" s="49" t="str">
        <f>IF(AND('Mapa final'!$Y$10="Baja",'Mapa final'!$AA$10="Catastrófico"),CONCATENATE("R1C",'Mapa final'!$O$10),"")</f>
        <v/>
      </c>
      <c r="AI36" s="50" t="e">
        <f>IF(AND('Mapa final'!#REF!="Baja",'Mapa final'!#REF!="Catastrófico"),CONCATENATE("R1C",'Mapa final'!#REF!),"")</f>
        <v>#REF!</v>
      </c>
      <c r="AJ36" s="50" t="e">
        <f>IF(AND('Mapa final'!#REF!="Baja",'Mapa final'!#REF!="Catastrófico"),CONCATENATE("R1C",'Mapa final'!#REF!),"")</f>
        <v>#REF!</v>
      </c>
      <c r="AK36" s="50" t="e">
        <f>IF(AND('Mapa final'!#REF!="Baja",'Mapa final'!#REF!="Catastrófico"),CONCATENATE("R1C",'Mapa final'!#REF!),"")</f>
        <v>#REF!</v>
      </c>
      <c r="AL36" s="50" t="e">
        <f>IF(AND('Mapa final'!#REF!="Baja",'Mapa final'!#REF!="Catastrófico"),CONCATENATE("R1C",'Mapa final'!#REF!),"")</f>
        <v>#REF!</v>
      </c>
      <c r="AM36" s="51" t="e">
        <f>IF(AND('Mapa final'!#REF!="Baja",'Mapa final'!#REF!="Catastrófico"),CONCATENATE("R1C",'Mapa final'!#REF!),"")</f>
        <v>#REF!</v>
      </c>
      <c r="AN36" s="83"/>
      <c r="AO36" s="368" t="s">
        <v>82</v>
      </c>
      <c r="AP36" s="369"/>
      <c r="AQ36" s="369"/>
      <c r="AR36" s="369"/>
      <c r="AS36" s="369"/>
      <c r="AT36" s="370"/>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252"/>
      <c r="C37" s="252"/>
      <c r="D37" s="253"/>
      <c r="E37" s="349"/>
      <c r="F37" s="350"/>
      <c r="G37" s="350"/>
      <c r="H37" s="350"/>
      <c r="I37" s="350"/>
      <c r="J37" s="76" t="str">
        <f>IF(AND('Mapa final'!$Y$11="Baja",'Mapa final'!$AA$11="Leve"),CONCATENATE("R2C",'Mapa final'!$O$11),"")</f>
        <v/>
      </c>
      <c r="K37" s="77" t="e">
        <f>IF(AND('Mapa final'!#REF!="Baja",'Mapa final'!#REF!="Leve"),CONCATENATE("R2C",'Mapa final'!#REF!),"")</f>
        <v>#REF!</v>
      </c>
      <c r="L37" s="77" t="e">
        <f>IF(AND('Mapa final'!#REF!="Baja",'Mapa final'!#REF!="Leve"),CONCATENATE("R2C",'Mapa final'!#REF!),"")</f>
        <v>#REF!</v>
      </c>
      <c r="M37" s="77" t="e">
        <f>IF(AND('Mapa final'!#REF!="Baja",'Mapa final'!#REF!="Leve"),CONCATENATE("R2C",'Mapa final'!#REF!),"")</f>
        <v>#REF!</v>
      </c>
      <c r="N37" s="77" t="e">
        <f>IF(AND('Mapa final'!#REF!="Baja",'Mapa final'!#REF!="Leve"),CONCATENATE("R2C",'Mapa final'!#REF!),"")</f>
        <v>#REF!</v>
      </c>
      <c r="O37" s="78" t="e">
        <f>IF(AND('Mapa final'!#REF!="Baja",'Mapa final'!#REF!="Leve"),CONCATENATE("R2C",'Mapa final'!#REF!),"")</f>
        <v>#REF!</v>
      </c>
      <c r="P37" s="67" t="str">
        <f>IF(AND('Mapa final'!$Y$11="Baja",'Mapa final'!$AA$11="Menor"),CONCATENATE("R2C",'Mapa final'!$O$11),"")</f>
        <v/>
      </c>
      <c r="Q37" s="68" t="e">
        <f>IF(AND('Mapa final'!#REF!="Baja",'Mapa final'!#REF!="Menor"),CONCATENATE("R2C",'Mapa final'!#REF!),"")</f>
        <v>#REF!</v>
      </c>
      <c r="R37" s="68" t="e">
        <f>IF(AND('Mapa final'!#REF!="Baja",'Mapa final'!#REF!="Menor"),CONCATENATE("R2C",'Mapa final'!#REF!),"")</f>
        <v>#REF!</v>
      </c>
      <c r="S37" s="68" t="e">
        <f>IF(AND('Mapa final'!#REF!="Baja",'Mapa final'!#REF!="Menor"),CONCATENATE("R2C",'Mapa final'!#REF!),"")</f>
        <v>#REF!</v>
      </c>
      <c r="T37" s="68" t="e">
        <f>IF(AND('Mapa final'!#REF!="Baja",'Mapa final'!#REF!="Menor"),CONCATENATE("R2C",'Mapa final'!#REF!),"")</f>
        <v>#REF!</v>
      </c>
      <c r="U37" s="69" t="e">
        <f>IF(AND('Mapa final'!#REF!="Baja",'Mapa final'!#REF!="Menor"),CONCATENATE("R2C",'Mapa final'!#REF!),"")</f>
        <v>#REF!</v>
      </c>
      <c r="V37" s="67" t="str">
        <f>IF(AND('Mapa final'!$Y$11="Baja",'Mapa final'!$AA$11="Moderado"),CONCATENATE("R2C",'Mapa final'!$O$11),"")</f>
        <v/>
      </c>
      <c r="W37" s="68" t="e">
        <f>IF(AND('Mapa final'!#REF!="Baja",'Mapa final'!#REF!="Moderado"),CONCATENATE("R2C",'Mapa final'!#REF!),"")</f>
        <v>#REF!</v>
      </c>
      <c r="X37" s="68" t="e">
        <f>IF(AND('Mapa final'!#REF!="Baja",'Mapa final'!#REF!="Moderado"),CONCATENATE("R2C",'Mapa final'!#REF!),"")</f>
        <v>#REF!</v>
      </c>
      <c r="Y37" s="68" t="e">
        <f>IF(AND('Mapa final'!#REF!="Baja",'Mapa final'!#REF!="Moderado"),CONCATENATE("R2C",'Mapa final'!#REF!),"")</f>
        <v>#REF!</v>
      </c>
      <c r="Z37" s="68" t="e">
        <f>IF(AND('Mapa final'!#REF!="Baja",'Mapa final'!#REF!="Moderado"),CONCATENATE("R2C",'Mapa final'!#REF!),"")</f>
        <v>#REF!</v>
      </c>
      <c r="AA37" s="69" t="e">
        <f>IF(AND('Mapa final'!#REF!="Baja",'Mapa final'!#REF!="Moderado"),CONCATENATE("R2C",'Mapa final'!#REF!),"")</f>
        <v>#REF!</v>
      </c>
      <c r="AB37" s="52" t="str">
        <f>IF(AND('Mapa final'!$Y$11="Baja",'Mapa final'!$AA$11="Mayor"),CONCATENATE("R2C",'Mapa final'!$O$11),"")</f>
        <v/>
      </c>
      <c r="AC37" s="53" t="e">
        <f>IF(AND('Mapa final'!#REF!="Baja",'Mapa final'!#REF!="Mayor"),CONCATENATE("R2C",'Mapa final'!#REF!),"")</f>
        <v>#REF!</v>
      </c>
      <c r="AD37" s="53" t="e">
        <f>IF(AND('Mapa final'!#REF!="Baja",'Mapa final'!#REF!="Mayor"),CONCATENATE("R2C",'Mapa final'!#REF!),"")</f>
        <v>#REF!</v>
      </c>
      <c r="AE37" s="53" t="e">
        <f>IF(AND('Mapa final'!#REF!="Baja",'Mapa final'!#REF!="Mayor"),CONCATENATE("R2C",'Mapa final'!#REF!),"")</f>
        <v>#REF!</v>
      </c>
      <c r="AF37" s="53" t="e">
        <f>IF(AND('Mapa final'!#REF!="Baja",'Mapa final'!#REF!="Mayor"),CONCATENATE("R2C",'Mapa final'!#REF!),"")</f>
        <v>#REF!</v>
      </c>
      <c r="AG37" s="54" t="e">
        <f>IF(AND('Mapa final'!#REF!="Baja",'Mapa final'!#REF!="Mayor"),CONCATENATE("R2C",'Mapa final'!#REF!),"")</f>
        <v>#REF!</v>
      </c>
      <c r="AH37" s="55" t="str">
        <f>IF(AND('Mapa final'!$Y$11="Baja",'Mapa final'!$AA$11="Catastrófico"),CONCATENATE("R2C",'Mapa final'!$O$11),"")</f>
        <v/>
      </c>
      <c r="AI37" s="56" t="e">
        <f>IF(AND('Mapa final'!#REF!="Baja",'Mapa final'!#REF!="Catastrófico"),CONCATENATE("R2C",'Mapa final'!#REF!),"")</f>
        <v>#REF!</v>
      </c>
      <c r="AJ37" s="56" t="e">
        <f>IF(AND('Mapa final'!#REF!="Baja",'Mapa final'!#REF!="Catastrófico"),CONCATENATE("R2C",'Mapa final'!#REF!),"")</f>
        <v>#REF!</v>
      </c>
      <c r="AK37" s="56" t="e">
        <f>IF(AND('Mapa final'!#REF!="Baja",'Mapa final'!#REF!="Catastrófico"),CONCATENATE("R2C",'Mapa final'!#REF!),"")</f>
        <v>#REF!</v>
      </c>
      <c r="AL37" s="56" t="e">
        <f>IF(AND('Mapa final'!#REF!="Baja",'Mapa final'!#REF!="Catastrófico"),CONCATENATE("R2C",'Mapa final'!#REF!),"")</f>
        <v>#REF!</v>
      </c>
      <c r="AM37" s="57" t="e">
        <f>IF(AND('Mapa final'!#REF!="Baja",'Mapa final'!#REF!="Catastrófico"),CONCATENATE("R2C",'Mapa final'!#REF!),"")</f>
        <v>#REF!</v>
      </c>
      <c r="AN37" s="83"/>
      <c r="AO37" s="371"/>
      <c r="AP37" s="372"/>
      <c r="AQ37" s="372"/>
      <c r="AR37" s="372"/>
      <c r="AS37" s="372"/>
      <c r="AT37" s="37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252"/>
      <c r="C38" s="252"/>
      <c r="D38" s="253"/>
      <c r="E38" s="351"/>
      <c r="F38" s="350"/>
      <c r="G38" s="350"/>
      <c r="H38" s="350"/>
      <c r="I38" s="350"/>
      <c r="J38" s="76" t="str">
        <f>IF(AND('Mapa final'!$Y$12="Baja",'Mapa final'!$AA$12="Leve"),CONCATENATE("R3C",'Mapa final'!$O$12),"")</f>
        <v/>
      </c>
      <c r="K38" s="77" t="e">
        <f>IF(AND('Mapa final'!#REF!="Baja",'Mapa final'!#REF!="Leve"),CONCATENATE("R3C",'Mapa final'!#REF!),"")</f>
        <v>#REF!</v>
      </c>
      <c r="L38" s="77" t="e">
        <f>IF(AND('Mapa final'!#REF!="Baja",'Mapa final'!#REF!="Leve"),CONCATENATE("R3C",'Mapa final'!#REF!),"")</f>
        <v>#REF!</v>
      </c>
      <c r="M38" s="77" t="e">
        <f>IF(AND('Mapa final'!#REF!="Baja",'Mapa final'!#REF!="Leve"),CONCATENATE("R3C",'Mapa final'!#REF!),"")</f>
        <v>#REF!</v>
      </c>
      <c r="N38" s="77" t="e">
        <f>IF(AND('Mapa final'!#REF!="Baja",'Mapa final'!#REF!="Leve"),CONCATENATE("R3C",'Mapa final'!#REF!),"")</f>
        <v>#REF!</v>
      </c>
      <c r="O38" s="78" t="e">
        <f>IF(AND('Mapa final'!#REF!="Baja",'Mapa final'!#REF!="Leve"),CONCATENATE("R3C",'Mapa final'!#REF!),"")</f>
        <v>#REF!</v>
      </c>
      <c r="P38" s="67" t="str">
        <f>IF(AND('Mapa final'!$Y$12="Baja",'Mapa final'!$AA$12="Menor"),CONCATENATE("R3C",'Mapa final'!$O$12),"")</f>
        <v/>
      </c>
      <c r="Q38" s="68" t="e">
        <f>IF(AND('Mapa final'!#REF!="Baja",'Mapa final'!#REF!="Menor"),CONCATENATE("R3C",'Mapa final'!#REF!),"")</f>
        <v>#REF!</v>
      </c>
      <c r="R38" s="68" t="e">
        <f>IF(AND('Mapa final'!#REF!="Baja",'Mapa final'!#REF!="Menor"),CONCATENATE("R3C",'Mapa final'!#REF!),"")</f>
        <v>#REF!</v>
      </c>
      <c r="S38" s="68" t="e">
        <f>IF(AND('Mapa final'!#REF!="Baja",'Mapa final'!#REF!="Menor"),CONCATENATE("R3C",'Mapa final'!#REF!),"")</f>
        <v>#REF!</v>
      </c>
      <c r="T38" s="68" t="e">
        <f>IF(AND('Mapa final'!#REF!="Baja",'Mapa final'!#REF!="Menor"),CONCATENATE("R3C",'Mapa final'!#REF!),"")</f>
        <v>#REF!</v>
      </c>
      <c r="U38" s="69" t="e">
        <f>IF(AND('Mapa final'!#REF!="Baja",'Mapa final'!#REF!="Menor"),CONCATENATE("R3C",'Mapa final'!#REF!),"")</f>
        <v>#REF!</v>
      </c>
      <c r="V38" s="67" t="str">
        <f>IF(AND('Mapa final'!$Y$12="Baja",'Mapa final'!$AA$12="Moderado"),CONCATENATE("R3C",'Mapa final'!$O$12),"")</f>
        <v/>
      </c>
      <c r="W38" s="68" t="e">
        <f>IF(AND('Mapa final'!#REF!="Baja",'Mapa final'!#REF!="Moderado"),CONCATENATE("R3C",'Mapa final'!#REF!),"")</f>
        <v>#REF!</v>
      </c>
      <c r="X38" s="68" t="e">
        <f>IF(AND('Mapa final'!#REF!="Baja",'Mapa final'!#REF!="Moderado"),CONCATENATE("R3C",'Mapa final'!#REF!),"")</f>
        <v>#REF!</v>
      </c>
      <c r="Y38" s="68" t="e">
        <f>IF(AND('Mapa final'!#REF!="Baja",'Mapa final'!#REF!="Moderado"),CONCATENATE("R3C",'Mapa final'!#REF!),"")</f>
        <v>#REF!</v>
      </c>
      <c r="Z38" s="68" t="e">
        <f>IF(AND('Mapa final'!#REF!="Baja",'Mapa final'!#REF!="Moderado"),CONCATENATE("R3C",'Mapa final'!#REF!),"")</f>
        <v>#REF!</v>
      </c>
      <c r="AA38" s="69" t="e">
        <f>IF(AND('Mapa final'!#REF!="Baja",'Mapa final'!#REF!="Moderado"),CONCATENATE("R3C",'Mapa final'!#REF!),"")</f>
        <v>#REF!</v>
      </c>
      <c r="AB38" s="52" t="str">
        <f>IF(AND('Mapa final'!$Y$12="Baja",'Mapa final'!$AA$12="Mayor"),CONCATENATE("R3C",'Mapa final'!$O$12),"")</f>
        <v/>
      </c>
      <c r="AC38" s="53" t="e">
        <f>IF(AND('Mapa final'!#REF!="Baja",'Mapa final'!#REF!="Mayor"),CONCATENATE("R3C",'Mapa final'!#REF!),"")</f>
        <v>#REF!</v>
      </c>
      <c r="AD38" s="53" t="e">
        <f>IF(AND('Mapa final'!#REF!="Baja",'Mapa final'!#REF!="Mayor"),CONCATENATE("R3C",'Mapa final'!#REF!),"")</f>
        <v>#REF!</v>
      </c>
      <c r="AE38" s="53" t="e">
        <f>IF(AND('Mapa final'!#REF!="Baja",'Mapa final'!#REF!="Mayor"),CONCATENATE("R3C",'Mapa final'!#REF!),"")</f>
        <v>#REF!</v>
      </c>
      <c r="AF38" s="53" t="e">
        <f>IF(AND('Mapa final'!#REF!="Baja",'Mapa final'!#REF!="Mayor"),CONCATENATE("R3C",'Mapa final'!#REF!),"")</f>
        <v>#REF!</v>
      </c>
      <c r="AG38" s="54" t="e">
        <f>IF(AND('Mapa final'!#REF!="Baja",'Mapa final'!#REF!="Mayor"),CONCATENATE("R3C",'Mapa final'!#REF!),"")</f>
        <v>#REF!</v>
      </c>
      <c r="AH38" s="55" t="str">
        <f>IF(AND('Mapa final'!$Y$12="Baja",'Mapa final'!$AA$12="Catastrófico"),CONCATENATE("R3C",'Mapa final'!$O$12),"")</f>
        <v/>
      </c>
      <c r="AI38" s="56" t="e">
        <f>IF(AND('Mapa final'!#REF!="Baja",'Mapa final'!#REF!="Catastrófico"),CONCATENATE("R3C",'Mapa final'!#REF!),"")</f>
        <v>#REF!</v>
      </c>
      <c r="AJ38" s="56" t="e">
        <f>IF(AND('Mapa final'!#REF!="Baja",'Mapa final'!#REF!="Catastrófico"),CONCATENATE("R3C",'Mapa final'!#REF!),"")</f>
        <v>#REF!</v>
      </c>
      <c r="AK38" s="56" t="e">
        <f>IF(AND('Mapa final'!#REF!="Baja",'Mapa final'!#REF!="Catastrófico"),CONCATENATE("R3C",'Mapa final'!#REF!),"")</f>
        <v>#REF!</v>
      </c>
      <c r="AL38" s="56" t="e">
        <f>IF(AND('Mapa final'!#REF!="Baja",'Mapa final'!#REF!="Catastrófico"),CONCATENATE("R3C",'Mapa final'!#REF!),"")</f>
        <v>#REF!</v>
      </c>
      <c r="AM38" s="57" t="e">
        <f>IF(AND('Mapa final'!#REF!="Baja",'Mapa final'!#REF!="Catastrófico"),CONCATENATE("R3C",'Mapa final'!#REF!),"")</f>
        <v>#REF!</v>
      </c>
      <c r="AN38" s="83"/>
      <c r="AO38" s="371"/>
      <c r="AP38" s="372"/>
      <c r="AQ38" s="372"/>
      <c r="AR38" s="372"/>
      <c r="AS38" s="372"/>
      <c r="AT38" s="37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252"/>
      <c r="C39" s="252"/>
      <c r="D39" s="253"/>
      <c r="E39" s="351"/>
      <c r="F39" s="350"/>
      <c r="G39" s="350"/>
      <c r="H39" s="350"/>
      <c r="I39" s="350"/>
      <c r="J39" s="76" t="str">
        <f>IF(AND('Mapa final'!$Y$13="Baja",'Mapa final'!$AA$13="Leve"),CONCATENATE("R4C",'Mapa final'!$O$13),"")</f>
        <v/>
      </c>
      <c r="K39" s="77" t="e">
        <f>IF(AND('Mapa final'!#REF!="Baja",'Mapa final'!#REF!="Leve"),CONCATENATE("R4C",'Mapa final'!#REF!),"")</f>
        <v>#REF!</v>
      </c>
      <c r="L39" s="77" t="e">
        <f>IF(AND('Mapa final'!#REF!="Baja",'Mapa final'!#REF!="Leve"),CONCATENATE("R4C",'Mapa final'!#REF!),"")</f>
        <v>#REF!</v>
      </c>
      <c r="M39" s="77" t="e">
        <f>IF(AND('Mapa final'!#REF!="Baja",'Mapa final'!#REF!="Leve"),CONCATENATE("R4C",'Mapa final'!#REF!),"")</f>
        <v>#REF!</v>
      </c>
      <c r="N39" s="77" t="e">
        <f>IF(AND('Mapa final'!#REF!="Baja",'Mapa final'!#REF!="Leve"),CONCATENATE("R4C",'Mapa final'!#REF!),"")</f>
        <v>#REF!</v>
      </c>
      <c r="O39" s="78" t="e">
        <f>IF(AND('Mapa final'!#REF!="Baja",'Mapa final'!#REF!="Leve"),CONCATENATE("R4C",'Mapa final'!#REF!),"")</f>
        <v>#REF!</v>
      </c>
      <c r="P39" s="67" t="str">
        <f>IF(AND('Mapa final'!$Y$13="Baja",'Mapa final'!$AA$13="Menor"),CONCATENATE("R4C",'Mapa final'!$O$13),"")</f>
        <v/>
      </c>
      <c r="Q39" s="68" t="e">
        <f>IF(AND('Mapa final'!#REF!="Baja",'Mapa final'!#REF!="Menor"),CONCATENATE("R4C",'Mapa final'!#REF!),"")</f>
        <v>#REF!</v>
      </c>
      <c r="R39" s="68" t="e">
        <f>IF(AND('Mapa final'!#REF!="Baja",'Mapa final'!#REF!="Menor"),CONCATENATE("R4C",'Mapa final'!#REF!),"")</f>
        <v>#REF!</v>
      </c>
      <c r="S39" s="68" t="e">
        <f>IF(AND('Mapa final'!#REF!="Baja",'Mapa final'!#REF!="Menor"),CONCATENATE("R4C",'Mapa final'!#REF!),"")</f>
        <v>#REF!</v>
      </c>
      <c r="T39" s="68" t="e">
        <f>IF(AND('Mapa final'!#REF!="Baja",'Mapa final'!#REF!="Menor"),CONCATENATE("R4C",'Mapa final'!#REF!),"")</f>
        <v>#REF!</v>
      </c>
      <c r="U39" s="69" t="e">
        <f>IF(AND('Mapa final'!#REF!="Baja",'Mapa final'!#REF!="Menor"),CONCATENATE("R4C",'Mapa final'!#REF!),"")</f>
        <v>#REF!</v>
      </c>
      <c r="V39" s="67" t="str">
        <f>IF(AND('Mapa final'!$Y$13="Baja",'Mapa final'!$AA$13="Moderado"),CONCATENATE("R4C",'Mapa final'!$O$13),"")</f>
        <v/>
      </c>
      <c r="W39" s="68" t="e">
        <f>IF(AND('Mapa final'!#REF!="Baja",'Mapa final'!#REF!="Moderado"),CONCATENATE("R4C",'Mapa final'!#REF!),"")</f>
        <v>#REF!</v>
      </c>
      <c r="X39" s="68" t="e">
        <f>IF(AND('Mapa final'!#REF!="Baja",'Mapa final'!#REF!="Moderado"),CONCATENATE("R4C",'Mapa final'!#REF!),"")</f>
        <v>#REF!</v>
      </c>
      <c r="Y39" s="68" t="e">
        <f>IF(AND('Mapa final'!#REF!="Baja",'Mapa final'!#REF!="Moderado"),CONCATENATE("R4C",'Mapa final'!#REF!),"")</f>
        <v>#REF!</v>
      </c>
      <c r="Z39" s="68" t="e">
        <f>IF(AND('Mapa final'!#REF!="Baja",'Mapa final'!#REF!="Moderado"),CONCATENATE("R4C",'Mapa final'!#REF!),"")</f>
        <v>#REF!</v>
      </c>
      <c r="AA39" s="69" t="e">
        <f>IF(AND('Mapa final'!#REF!="Baja",'Mapa final'!#REF!="Moderado"),CONCATENATE("R4C",'Mapa final'!#REF!),"")</f>
        <v>#REF!</v>
      </c>
      <c r="AB39" s="52" t="str">
        <f>IF(AND('Mapa final'!$Y$13="Baja",'Mapa final'!$AA$13="Mayor"),CONCATENATE("R4C",'Mapa final'!$O$13),"")</f>
        <v/>
      </c>
      <c r="AC39" s="53" t="e">
        <f>IF(AND('Mapa final'!#REF!="Baja",'Mapa final'!#REF!="Mayor"),CONCATENATE("R4C",'Mapa final'!#REF!),"")</f>
        <v>#REF!</v>
      </c>
      <c r="AD39" s="53" t="e">
        <f>IF(AND('Mapa final'!#REF!="Baja",'Mapa final'!#REF!="Mayor"),CONCATENATE("R4C",'Mapa final'!#REF!),"")</f>
        <v>#REF!</v>
      </c>
      <c r="AE39" s="53" t="e">
        <f>IF(AND('Mapa final'!#REF!="Baja",'Mapa final'!#REF!="Mayor"),CONCATENATE("R4C",'Mapa final'!#REF!),"")</f>
        <v>#REF!</v>
      </c>
      <c r="AF39" s="53" t="e">
        <f>IF(AND('Mapa final'!#REF!="Baja",'Mapa final'!#REF!="Mayor"),CONCATENATE("R4C",'Mapa final'!#REF!),"")</f>
        <v>#REF!</v>
      </c>
      <c r="AG39" s="54" t="e">
        <f>IF(AND('Mapa final'!#REF!="Baja",'Mapa final'!#REF!="Mayor"),CONCATENATE("R4C",'Mapa final'!#REF!),"")</f>
        <v>#REF!</v>
      </c>
      <c r="AH39" s="55" t="str">
        <f>IF(AND('Mapa final'!$Y$13="Baja",'Mapa final'!$AA$13="Catastrófico"),CONCATENATE("R4C",'Mapa final'!$O$13),"")</f>
        <v/>
      </c>
      <c r="AI39" s="56" t="e">
        <f>IF(AND('Mapa final'!#REF!="Baja",'Mapa final'!#REF!="Catastrófico"),CONCATENATE("R4C",'Mapa final'!#REF!),"")</f>
        <v>#REF!</v>
      </c>
      <c r="AJ39" s="56" t="e">
        <f>IF(AND('Mapa final'!#REF!="Baja",'Mapa final'!#REF!="Catastrófico"),CONCATENATE("R4C",'Mapa final'!#REF!),"")</f>
        <v>#REF!</v>
      </c>
      <c r="AK39" s="56" t="e">
        <f>IF(AND('Mapa final'!#REF!="Baja",'Mapa final'!#REF!="Catastrófico"),CONCATENATE("R4C",'Mapa final'!#REF!),"")</f>
        <v>#REF!</v>
      </c>
      <c r="AL39" s="56" t="e">
        <f>IF(AND('Mapa final'!#REF!="Baja",'Mapa final'!#REF!="Catastrófico"),CONCATENATE("R4C",'Mapa final'!#REF!),"")</f>
        <v>#REF!</v>
      </c>
      <c r="AM39" s="57" t="e">
        <f>IF(AND('Mapa final'!#REF!="Baja",'Mapa final'!#REF!="Catastrófico"),CONCATENATE("R4C",'Mapa final'!#REF!),"")</f>
        <v>#REF!</v>
      </c>
      <c r="AN39" s="83"/>
      <c r="AO39" s="371"/>
      <c r="AP39" s="372"/>
      <c r="AQ39" s="372"/>
      <c r="AR39" s="372"/>
      <c r="AS39" s="372"/>
      <c r="AT39" s="37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252"/>
      <c r="C40" s="252"/>
      <c r="D40" s="253"/>
      <c r="E40" s="351"/>
      <c r="F40" s="350"/>
      <c r="G40" s="350"/>
      <c r="H40" s="350"/>
      <c r="I40" s="350"/>
      <c r="J40" s="76" t="str">
        <f>IF(AND('Mapa final'!$Y$14="Baja",'Mapa final'!$AA$14="Leve"),CONCATENATE("R5C",'Mapa final'!$O$14),"")</f>
        <v/>
      </c>
      <c r="K40" s="77" t="e">
        <f>IF(AND('Mapa final'!#REF!="Baja",'Mapa final'!#REF!="Leve"),CONCATENATE("R5C",'Mapa final'!#REF!),"")</f>
        <v>#REF!</v>
      </c>
      <c r="L40" s="77" t="e">
        <f>IF(AND('Mapa final'!#REF!="Baja",'Mapa final'!#REF!="Leve"),CONCATENATE("R5C",'Mapa final'!#REF!),"")</f>
        <v>#REF!</v>
      </c>
      <c r="M40" s="77" t="e">
        <f>IF(AND('Mapa final'!#REF!="Baja",'Mapa final'!#REF!="Leve"),CONCATENATE("R5C",'Mapa final'!#REF!),"")</f>
        <v>#REF!</v>
      </c>
      <c r="N40" s="77" t="e">
        <f>IF(AND('Mapa final'!#REF!="Baja",'Mapa final'!#REF!="Leve"),CONCATENATE("R5C",'Mapa final'!#REF!),"")</f>
        <v>#REF!</v>
      </c>
      <c r="O40" s="78" t="e">
        <f>IF(AND('Mapa final'!#REF!="Baja",'Mapa final'!#REF!="Leve"),CONCATENATE("R5C",'Mapa final'!#REF!),"")</f>
        <v>#REF!</v>
      </c>
      <c r="P40" s="67" t="str">
        <f>IF(AND('Mapa final'!$Y$14="Baja",'Mapa final'!$AA$14="Menor"),CONCATENATE("R5C",'Mapa final'!$O$14),"")</f>
        <v/>
      </c>
      <c r="Q40" s="68" t="e">
        <f>IF(AND('Mapa final'!#REF!="Baja",'Mapa final'!#REF!="Menor"),CONCATENATE("R5C",'Mapa final'!#REF!),"")</f>
        <v>#REF!</v>
      </c>
      <c r="R40" s="68" t="e">
        <f>IF(AND('Mapa final'!#REF!="Baja",'Mapa final'!#REF!="Menor"),CONCATENATE("R5C",'Mapa final'!#REF!),"")</f>
        <v>#REF!</v>
      </c>
      <c r="S40" s="68" t="e">
        <f>IF(AND('Mapa final'!#REF!="Baja",'Mapa final'!#REF!="Menor"),CONCATENATE("R5C",'Mapa final'!#REF!),"")</f>
        <v>#REF!</v>
      </c>
      <c r="T40" s="68" t="e">
        <f>IF(AND('Mapa final'!#REF!="Baja",'Mapa final'!#REF!="Menor"),CONCATENATE("R5C",'Mapa final'!#REF!),"")</f>
        <v>#REF!</v>
      </c>
      <c r="U40" s="69" t="e">
        <f>IF(AND('Mapa final'!#REF!="Baja",'Mapa final'!#REF!="Menor"),CONCATENATE("R5C",'Mapa final'!#REF!),"")</f>
        <v>#REF!</v>
      </c>
      <c r="V40" s="67" t="str">
        <f>IF(AND('Mapa final'!$Y$14="Baja",'Mapa final'!$AA$14="Moderado"),CONCATENATE("R5C",'Mapa final'!$O$14),"")</f>
        <v/>
      </c>
      <c r="W40" s="68" t="e">
        <f>IF(AND('Mapa final'!#REF!="Baja",'Mapa final'!#REF!="Moderado"),CONCATENATE("R5C",'Mapa final'!#REF!),"")</f>
        <v>#REF!</v>
      </c>
      <c r="X40" s="68" t="e">
        <f>IF(AND('Mapa final'!#REF!="Baja",'Mapa final'!#REF!="Moderado"),CONCATENATE("R5C",'Mapa final'!#REF!),"")</f>
        <v>#REF!</v>
      </c>
      <c r="Y40" s="68" t="e">
        <f>IF(AND('Mapa final'!#REF!="Baja",'Mapa final'!#REF!="Moderado"),CONCATENATE("R5C",'Mapa final'!#REF!),"")</f>
        <v>#REF!</v>
      </c>
      <c r="Z40" s="68" t="e">
        <f>IF(AND('Mapa final'!#REF!="Baja",'Mapa final'!#REF!="Moderado"),CONCATENATE("R5C",'Mapa final'!#REF!),"")</f>
        <v>#REF!</v>
      </c>
      <c r="AA40" s="69" t="e">
        <f>IF(AND('Mapa final'!#REF!="Baja",'Mapa final'!#REF!="Moderado"),CONCATENATE("R5C",'Mapa final'!#REF!),"")</f>
        <v>#REF!</v>
      </c>
      <c r="AB40" s="52" t="str">
        <f>IF(AND('Mapa final'!$Y$14="Baja",'Mapa final'!$AA$14="Mayor"),CONCATENATE("R5C",'Mapa final'!$O$14),"")</f>
        <v/>
      </c>
      <c r="AC40" s="53" t="e">
        <f>IF(AND('Mapa final'!#REF!="Baja",'Mapa final'!#REF!="Mayor"),CONCATENATE("R5C",'Mapa final'!#REF!),"")</f>
        <v>#REF!</v>
      </c>
      <c r="AD40" s="53" t="e">
        <f>IF(AND('Mapa final'!#REF!="Baja",'Mapa final'!#REF!="Mayor"),CONCATENATE("R5C",'Mapa final'!#REF!),"")</f>
        <v>#REF!</v>
      </c>
      <c r="AE40" s="53" t="e">
        <f>IF(AND('Mapa final'!#REF!="Baja",'Mapa final'!#REF!="Mayor"),CONCATENATE("R5C",'Mapa final'!#REF!),"")</f>
        <v>#REF!</v>
      </c>
      <c r="AF40" s="53" t="e">
        <f>IF(AND('Mapa final'!#REF!="Baja",'Mapa final'!#REF!="Mayor"),CONCATENATE("R5C",'Mapa final'!#REF!),"")</f>
        <v>#REF!</v>
      </c>
      <c r="AG40" s="54" t="e">
        <f>IF(AND('Mapa final'!#REF!="Baja",'Mapa final'!#REF!="Mayor"),CONCATENATE("R5C",'Mapa final'!#REF!),"")</f>
        <v>#REF!</v>
      </c>
      <c r="AH40" s="55" t="str">
        <f>IF(AND('Mapa final'!$Y$14="Baja",'Mapa final'!$AA$14="Catastrófico"),CONCATENATE("R5C",'Mapa final'!$O$14),"")</f>
        <v/>
      </c>
      <c r="AI40" s="56" t="e">
        <f>IF(AND('Mapa final'!#REF!="Baja",'Mapa final'!#REF!="Catastrófico"),CONCATENATE("R5C",'Mapa final'!#REF!),"")</f>
        <v>#REF!</v>
      </c>
      <c r="AJ40" s="56" t="e">
        <f>IF(AND('Mapa final'!#REF!="Baja",'Mapa final'!#REF!="Catastrófico"),CONCATENATE("R5C",'Mapa final'!#REF!),"")</f>
        <v>#REF!</v>
      </c>
      <c r="AK40" s="56" t="e">
        <f>IF(AND('Mapa final'!#REF!="Baja",'Mapa final'!#REF!="Catastrófico"),CONCATENATE("R5C",'Mapa final'!#REF!),"")</f>
        <v>#REF!</v>
      </c>
      <c r="AL40" s="56" t="e">
        <f>IF(AND('Mapa final'!#REF!="Baja",'Mapa final'!#REF!="Catastrófico"),CONCATENATE("R5C",'Mapa final'!#REF!),"")</f>
        <v>#REF!</v>
      </c>
      <c r="AM40" s="57" t="e">
        <f>IF(AND('Mapa final'!#REF!="Baja",'Mapa final'!#REF!="Catastrófico"),CONCATENATE("R5C",'Mapa final'!#REF!),"")</f>
        <v>#REF!</v>
      </c>
      <c r="AN40" s="83"/>
      <c r="AO40" s="371"/>
      <c r="AP40" s="372"/>
      <c r="AQ40" s="372"/>
      <c r="AR40" s="372"/>
      <c r="AS40" s="372"/>
      <c r="AT40" s="37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252"/>
      <c r="C41" s="252"/>
      <c r="D41" s="253"/>
      <c r="E41" s="351"/>
      <c r="F41" s="350"/>
      <c r="G41" s="350"/>
      <c r="H41" s="350"/>
      <c r="I41" s="350"/>
      <c r="J41" s="76" t="str">
        <f>IF(AND('Mapa final'!$Y$15="Baja",'Mapa final'!$AA$15="Leve"),CONCATENATE("R6C",'Mapa final'!$O$15),"")</f>
        <v/>
      </c>
      <c r="K41" s="77" t="e">
        <f>IF(AND('Mapa final'!#REF!="Baja",'Mapa final'!#REF!="Leve"),CONCATENATE("R6C",'Mapa final'!#REF!),"")</f>
        <v>#REF!</v>
      </c>
      <c r="L41" s="77" t="e">
        <f>IF(AND('Mapa final'!#REF!="Baja",'Mapa final'!#REF!="Leve"),CONCATENATE("R6C",'Mapa final'!#REF!),"")</f>
        <v>#REF!</v>
      </c>
      <c r="M41" s="77" t="e">
        <f>IF(AND('Mapa final'!#REF!="Baja",'Mapa final'!#REF!="Leve"),CONCATENATE("R6C",'Mapa final'!#REF!),"")</f>
        <v>#REF!</v>
      </c>
      <c r="N41" s="77" t="e">
        <f>IF(AND('Mapa final'!#REF!="Baja",'Mapa final'!#REF!="Leve"),CONCATENATE("R6C",'Mapa final'!#REF!),"")</f>
        <v>#REF!</v>
      </c>
      <c r="O41" s="78" t="e">
        <f>IF(AND('Mapa final'!#REF!="Baja",'Mapa final'!#REF!="Leve"),CONCATENATE("R6C",'Mapa final'!#REF!),"")</f>
        <v>#REF!</v>
      </c>
      <c r="P41" s="67" t="str">
        <f>IF(AND('Mapa final'!$Y$15="Baja",'Mapa final'!$AA$15="Menor"),CONCATENATE("R6C",'Mapa final'!$O$15),"")</f>
        <v>R6C1</v>
      </c>
      <c r="Q41" s="68" t="e">
        <f>IF(AND('Mapa final'!#REF!="Baja",'Mapa final'!#REF!="Menor"),CONCATENATE("R6C",'Mapa final'!#REF!),"")</f>
        <v>#REF!</v>
      </c>
      <c r="R41" s="68" t="e">
        <f>IF(AND('Mapa final'!#REF!="Baja",'Mapa final'!#REF!="Menor"),CONCATENATE("R6C",'Mapa final'!#REF!),"")</f>
        <v>#REF!</v>
      </c>
      <c r="S41" s="68" t="e">
        <f>IF(AND('Mapa final'!#REF!="Baja",'Mapa final'!#REF!="Menor"),CONCATENATE("R6C",'Mapa final'!#REF!),"")</f>
        <v>#REF!</v>
      </c>
      <c r="T41" s="68" t="e">
        <f>IF(AND('Mapa final'!#REF!="Baja",'Mapa final'!#REF!="Menor"),CONCATENATE("R6C",'Mapa final'!#REF!),"")</f>
        <v>#REF!</v>
      </c>
      <c r="U41" s="69" t="e">
        <f>IF(AND('Mapa final'!#REF!="Baja",'Mapa final'!#REF!="Menor"),CONCATENATE("R6C",'Mapa final'!#REF!),"")</f>
        <v>#REF!</v>
      </c>
      <c r="V41" s="67" t="str">
        <f>IF(AND('Mapa final'!$Y$15="Baja",'Mapa final'!$AA$15="Moderado"),CONCATENATE("R6C",'Mapa final'!$O$15),"")</f>
        <v/>
      </c>
      <c r="W41" s="68" t="e">
        <f>IF(AND('Mapa final'!#REF!="Baja",'Mapa final'!#REF!="Moderado"),CONCATENATE("R6C",'Mapa final'!#REF!),"")</f>
        <v>#REF!</v>
      </c>
      <c r="X41" s="68" t="e">
        <f>IF(AND('Mapa final'!#REF!="Baja",'Mapa final'!#REF!="Moderado"),CONCATENATE("R6C",'Mapa final'!#REF!),"")</f>
        <v>#REF!</v>
      </c>
      <c r="Y41" s="68" t="e">
        <f>IF(AND('Mapa final'!#REF!="Baja",'Mapa final'!#REF!="Moderado"),CONCATENATE("R6C",'Mapa final'!#REF!),"")</f>
        <v>#REF!</v>
      </c>
      <c r="Z41" s="68" t="e">
        <f>IF(AND('Mapa final'!#REF!="Baja",'Mapa final'!#REF!="Moderado"),CONCATENATE("R6C",'Mapa final'!#REF!),"")</f>
        <v>#REF!</v>
      </c>
      <c r="AA41" s="69" t="e">
        <f>IF(AND('Mapa final'!#REF!="Baja",'Mapa final'!#REF!="Moderado"),CONCATENATE("R6C",'Mapa final'!#REF!),"")</f>
        <v>#REF!</v>
      </c>
      <c r="AB41" s="52" t="str">
        <f>IF(AND('Mapa final'!$Y$15="Baja",'Mapa final'!$AA$15="Mayor"),CONCATENATE("R6C",'Mapa final'!$O$15),"")</f>
        <v/>
      </c>
      <c r="AC41" s="53" t="e">
        <f>IF(AND('Mapa final'!#REF!="Baja",'Mapa final'!#REF!="Mayor"),CONCATENATE("R6C",'Mapa final'!#REF!),"")</f>
        <v>#REF!</v>
      </c>
      <c r="AD41" s="53" t="e">
        <f>IF(AND('Mapa final'!#REF!="Baja",'Mapa final'!#REF!="Mayor"),CONCATENATE("R6C",'Mapa final'!#REF!),"")</f>
        <v>#REF!</v>
      </c>
      <c r="AE41" s="53" t="e">
        <f>IF(AND('Mapa final'!#REF!="Baja",'Mapa final'!#REF!="Mayor"),CONCATENATE("R6C",'Mapa final'!#REF!),"")</f>
        <v>#REF!</v>
      </c>
      <c r="AF41" s="53" t="e">
        <f>IF(AND('Mapa final'!#REF!="Baja",'Mapa final'!#REF!="Mayor"),CONCATENATE("R6C",'Mapa final'!#REF!),"")</f>
        <v>#REF!</v>
      </c>
      <c r="AG41" s="54" t="e">
        <f>IF(AND('Mapa final'!#REF!="Baja",'Mapa final'!#REF!="Mayor"),CONCATENATE("R6C",'Mapa final'!#REF!),"")</f>
        <v>#REF!</v>
      </c>
      <c r="AH41" s="55" t="str">
        <f>IF(AND('Mapa final'!$Y$15="Baja",'Mapa final'!$AA$15="Catastrófico"),CONCATENATE("R6C",'Mapa final'!$O$15),"")</f>
        <v/>
      </c>
      <c r="AI41" s="56" t="e">
        <f>IF(AND('Mapa final'!#REF!="Baja",'Mapa final'!#REF!="Catastrófico"),CONCATENATE("R6C",'Mapa final'!#REF!),"")</f>
        <v>#REF!</v>
      </c>
      <c r="AJ41" s="56" t="e">
        <f>IF(AND('Mapa final'!#REF!="Baja",'Mapa final'!#REF!="Catastrófico"),CONCATENATE("R6C",'Mapa final'!#REF!),"")</f>
        <v>#REF!</v>
      </c>
      <c r="AK41" s="56" t="e">
        <f>IF(AND('Mapa final'!#REF!="Baja",'Mapa final'!#REF!="Catastrófico"),CONCATENATE("R6C",'Mapa final'!#REF!),"")</f>
        <v>#REF!</v>
      </c>
      <c r="AL41" s="56" t="e">
        <f>IF(AND('Mapa final'!#REF!="Baja",'Mapa final'!#REF!="Catastrófico"),CONCATENATE("R6C",'Mapa final'!#REF!),"")</f>
        <v>#REF!</v>
      </c>
      <c r="AM41" s="57" t="e">
        <f>IF(AND('Mapa final'!#REF!="Baja",'Mapa final'!#REF!="Catastrófico"),CONCATENATE("R6C",'Mapa final'!#REF!),"")</f>
        <v>#REF!</v>
      </c>
      <c r="AN41" s="83"/>
      <c r="AO41" s="371"/>
      <c r="AP41" s="372"/>
      <c r="AQ41" s="372"/>
      <c r="AR41" s="372"/>
      <c r="AS41" s="372"/>
      <c r="AT41" s="37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252"/>
      <c r="C42" s="252"/>
      <c r="D42" s="253"/>
      <c r="E42" s="351"/>
      <c r="F42" s="350"/>
      <c r="G42" s="350"/>
      <c r="H42" s="350"/>
      <c r="I42" s="350"/>
      <c r="J42" s="76" t="str">
        <f>IF(AND('Mapa final'!$Y$16="Baja",'Mapa final'!$AA$16="Leve"),CONCATENATE("R7C",'Mapa final'!$O$16),"")</f>
        <v/>
      </c>
      <c r="K42" s="77" t="e">
        <f>IF(AND('Mapa final'!#REF!="Baja",'Mapa final'!#REF!="Leve"),CONCATENATE("R7C",'Mapa final'!#REF!),"")</f>
        <v>#REF!</v>
      </c>
      <c r="L42" s="77" t="e">
        <f>IF(AND('Mapa final'!#REF!="Baja",'Mapa final'!#REF!="Leve"),CONCATENATE("R7C",'Mapa final'!#REF!),"")</f>
        <v>#REF!</v>
      </c>
      <c r="M42" s="77" t="e">
        <f>IF(AND('Mapa final'!#REF!="Baja",'Mapa final'!#REF!="Leve"),CONCATENATE("R7C",'Mapa final'!#REF!),"")</f>
        <v>#REF!</v>
      </c>
      <c r="N42" s="77" t="e">
        <f>IF(AND('Mapa final'!#REF!="Baja",'Mapa final'!#REF!="Leve"),CONCATENATE("R7C",'Mapa final'!#REF!),"")</f>
        <v>#REF!</v>
      </c>
      <c r="O42" s="78" t="e">
        <f>IF(AND('Mapa final'!#REF!="Baja",'Mapa final'!#REF!="Leve"),CONCATENATE("R7C",'Mapa final'!#REF!),"")</f>
        <v>#REF!</v>
      </c>
      <c r="P42" s="67" t="str">
        <f>IF(AND('Mapa final'!$Y$16="Baja",'Mapa final'!$AA$16="Menor"),CONCATENATE("R7C",'Mapa final'!$O$16),"")</f>
        <v/>
      </c>
      <c r="Q42" s="68" t="e">
        <f>IF(AND('Mapa final'!#REF!="Baja",'Mapa final'!#REF!="Menor"),CONCATENATE("R7C",'Mapa final'!#REF!),"")</f>
        <v>#REF!</v>
      </c>
      <c r="R42" s="68" t="e">
        <f>IF(AND('Mapa final'!#REF!="Baja",'Mapa final'!#REF!="Menor"),CONCATENATE("R7C",'Mapa final'!#REF!),"")</f>
        <v>#REF!</v>
      </c>
      <c r="S42" s="68" t="e">
        <f>IF(AND('Mapa final'!#REF!="Baja",'Mapa final'!#REF!="Menor"),CONCATENATE("R7C",'Mapa final'!#REF!),"")</f>
        <v>#REF!</v>
      </c>
      <c r="T42" s="68" t="e">
        <f>IF(AND('Mapa final'!#REF!="Baja",'Mapa final'!#REF!="Menor"),CONCATENATE("R7C",'Mapa final'!#REF!),"")</f>
        <v>#REF!</v>
      </c>
      <c r="U42" s="69" t="e">
        <f>IF(AND('Mapa final'!#REF!="Baja",'Mapa final'!#REF!="Menor"),CONCATENATE("R7C",'Mapa final'!#REF!),"")</f>
        <v>#REF!</v>
      </c>
      <c r="V42" s="67" t="str">
        <f>IF(AND('Mapa final'!$Y$16="Baja",'Mapa final'!$AA$16="Moderado"),CONCATENATE("R7C",'Mapa final'!$O$16),"")</f>
        <v/>
      </c>
      <c r="W42" s="68" t="e">
        <f>IF(AND('Mapa final'!#REF!="Baja",'Mapa final'!#REF!="Moderado"),CONCATENATE("R7C",'Mapa final'!#REF!),"")</f>
        <v>#REF!</v>
      </c>
      <c r="X42" s="68" t="e">
        <f>IF(AND('Mapa final'!#REF!="Baja",'Mapa final'!#REF!="Moderado"),CONCATENATE("R7C",'Mapa final'!#REF!),"")</f>
        <v>#REF!</v>
      </c>
      <c r="Y42" s="68" t="e">
        <f>IF(AND('Mapa final'!#REF!="Baja",'Mapa final'!#REF!="Moderado"),CONCATENATE("R7C",'Mapa final'!#REF!),"")</f>
        <v>#REF!</v>
      </c>
      <c r="Z42" s="68" t="e">
        <f>IF(AND('Mapa final'!#REF!="Baja",'Mapa final'!#REF!="Moderado"),CONCATENATE("R7C",'Mapa final'!#REF!),"")</f>
        <v>#REF!</v>
      </c>
      <c r="AA42" s="69" t="e">
        <f>IF(AND('Mapa final'!#REF!="Baja",'Mapa final'!#REF!="Moderado"),CONCATENATE("R7C",'Mapa final'!#REF!),"")</f>
        <v>#REF!</v>
      </c>
      <c r="AB42" s="52" t="str">
        <f>IF(AND('Mapa final'!$Y$16="Baja",'Mapa final'!$AA$16="Mayor"),CONCATENATE("R7C",'Mapa final'!$O$16),"")</f>
        <v/>
      </c>
      <c r="AC42" s="53" t="e">
        <f>IF(AND('Mapa final'!#REF!="Baja",'Mapa final'!#REF!="Mayor"),CONCATENATE("R7C",'Mapa final'!#REF!),"")</f>
        <v>#REF!</v>
      </c>
      <c r="AD42" s="53" t="e">
        <f>IF(AND('Mapa final'!#REF!="Baja",'Mapa final'!#REF!="Mayor"),CONCATENATE("R7C",'Mapa final'!#REF!),"")</f>
        <v>#REF!</v>
      </c>
      <c r="AE42" s="53" t="e">
        <f>IF(AND('Mapa final'!#REF!="Baja",'Mapa final'!#REF!="Mayor"),CONCATENATE("R7C",'Mapa final'!#REF!),"")</f>
        <v>#REF!</v>
      </c>
      <c r="AF42" s="53" t="e">
        <f>IF(AND('Mapa final'!#REF!="Baja",'Mapa final'!#REF!="Mayor"),CONCATENATE("R7C",'Mapa final'!#REF!),"")</f>
        <v>#REF!</v>
      </c>
      <c r="AG42" s="54" t="e">
        <f>IF(AND('Mapa final'!#REF!="Baja",'Mapa final'!#REF!="Mayor"),CONCATENATE("R7C",'Mapa final'!#REF!),"")</f>
        <v>#REF!</v>
      </c>
      <c r="AH42" s="55" t="str">
        <f>IF(AND('Mapa final'!$Y$16="Baja",'Mapa final'!$AA$16="Catastrófico"),CONCATENATE("R7C",'Mapa final'!$O$16),"")</f>
        <v/>
      </c>
      <c r="AI42" s="56" t="e">
        <f>IF(AND('Mapa final'!#REF!="Baja",'Mapa final'!#REF!="Catastrófico"),CONCATENATE("R7C",'Mapa final'!#REF!),"")</f>
        <v>#REF!</v>
      </c>
      <c r="AJ42" s="56" t="e">
        <f>IF(AND('Mapa final'!#REF!="Baja",'Mapa final'!#REF!="Catastrófico"),CONCATENATE("R7C",'Mapa final'!#REF!),"")</f>
        <v>#REF!</v>
      </c>
      <c r="AK42" s="56" t="e">
        <f>IF(AND('Mapa final'!#REF!="Baja",'Mapa final'!#REF!="Catastrófico"),CONCATENATE("R7C",'Mapa final'!#REF!),"")</f>
        <v>#REF!</v>
      </c>
      <c r="AL42" s="56" t="e">
        <f>IF(AND('Mapa final'!#REF!="Baja",'Mapa final'!#REF!="Catastrófico"),CONCATENATE("R7C",'Mapa final'!#REF!),"")</f>
        <v>#REF!</v>
      </c>
      <c r="AM42" s="57" t="e">
        <f>IF(AND('Mapa final'!#REF!="Baja",'Mapa final'!#REF!="Catastrófico"),CONCATENATE("R7C",'Mapa final'!#REF!),"")</f>
        <v>#REF!</v>
      </c>
      <c r="AN42" s="83"/>
      <c r="AO42" s="371"/>
      <c r="AP42" s="372"/>
      <c r="AQ42" s="372"/>
      <c r="AR42" s="372"/>
      <c r="AS42" s="372"/>
      <c r="AT42" s="37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252"/>
      <c r="C43" s="252"/>
      <c r="D43" s="253"/>
      <c r="E43" s="351"/>
      <c r="F43" s="350"/>
      <c r="G43" s="350"/>
      <c r="H43" s="350"/>
      <c r="I43" s="350"/>
      <c r="J43" s="76" t="str">
        <f>IF(AND('Mapa final'!$Y$17="Baja",'Mapa final'!$AA$17="Leve"),CONCATENATE("R8C",'Mapa final'!$O$17),"")</f>
        <v/>
      </c>
      <c r="K43" s="77" t="str">
        <f>IF(AND('Mapa final'!$Y$18="Baja",'Mapa final'!$AA$18="Leve"),CONCATENATE("R8C",'Mapa final'!$O$18),"")</f>
        <v/>
      </c>
      <c r="L43" s="77" t="str">
        <f>IF(AND('Mapa final'!$Y$19="Baja",'Mapa final'!$AA$19="Leve"),CONCATENATE("R8C",'Mapa final'!$O$19),"")</f>
        <v/>
      </c>
      <c r="M43" s="77" t="str">
        <f>IF(AND('Mapa final'!$Y$20="Baja",'Mapa final'!$AA$20="Leve"),CONCATENATE("R8C",'Mapa final'!$O$20),"")</f>
        <v/>
      </c>
      <c r="N43" s="77" t="str">
        <f>IF(AND('Mapa final'!$Y$21="Baja",'Mapa final'!$AA$21="Leve"),CONCATENATE("R8C",'Mapa final'!$O$21),"")</f>
        <v/>
      </c>
      <c r="O43" s="78" t="str">
        <f>IF(AND('Mapa final'!$Y$22="Baja",'Mapa final'!$AA$22="Leve"),CONCATENATE("R8C",'Mapa final'!$O$22),"")</f>
        <v/>
      </c>
      <c r="P43" s="67" t="str">
        <f>IF(AND('Mapa final'!$Y$17="Baja",'Mapa final'!$AA$17="Menor"),CONCATENATE("R8C",'Mapa final'!$O$17),"")</f>
        <v/>
      </c>
      <c r="Q43" s="68" t="str">
        <f>IF(AND('Mapa final'!$Y$18="Baja",'Mapa final'!$AA$18="Menor"),CONCATENATE("R8C",'Mapa final'!$O$18),"")</f>
        <v/>
      </c>
      <c r="R43" s="68" t="str">
        <f>IF(AND('Mapa final'!$Y$19="Baja",'Mapa final'!$AA$19="Menor"),CONCATENATE("R8C",'Mapa final'!$O$19),"")</f>
        <v/>
      </c>
      <c r="S43" s="68" t="str">
        <f>IF(AND('Mapa final'!$Y$20="Baja",'Mapa final'!$AA$20="Menor"),CONCATENATE("R8C",'Mapa final'!$O$20),"")</f>
        <v/>
      </c>
      <c r="T43" s="68" t="str">
        <f>IF(AND('Mapa final'!$Y$21="Baja",'Mapa final'!$AA$21="Menor"),CONCATENATE("R8C",'Mapa final'!$O$21),"")</f>
        <v/>
      </c>
      <c r="U43" s="69" t="str">
        <f>IF(AND('Mapa final'!$Y$22="Baja",'Mapa final'!$AA$22="Menor"),CONCATENATE("R8C",'Mapa final'!$O$22),"")</f>
        <v/>
      </c>
      <c r="V43" s="67" t="str">
        <f>IF(AND('Mapa final'!$Y$17="Baja",'Mapa final'!$AA$17="Moderado"),CONCATENATE("R8C",'Mapa final'!$O$17),"")</f>
        <v/>
      </c>
      <c r="W43" s="68" t="str">
        <f>IF(AND('Mapa final'!$Y$18="Baja",'Mapa final'!$AA$18="Moderado"),CONCATENATE("R8C",'Mapa final'!$O$18),"")</f>
        <v/>
      </c>
      <c r="X43" s="68" t="str">
        <f>IF(AND('Mapa final'!$Y$19="Baja",'Mapa final'!$AA$19="Moderado"),CONCATENATE("R8C",'Mapa final'!$O$19),"")</f>
        <v/>
      </c>
      <c r="Y43" s="68" t="str">
        <f>IF(AND('Mapa final'!$Y$20="Baja",'Mapa final'!$AA$20="Moderado"),CONCATENATE("R8C",'Mapa final'!$O$20),"")</f>
        <v/>
      </c>
      <c r="Z43" s="68" t="str">
        <f>IF(AND('Mapa final'!$Y$21="Baja",'Mapa final'!$AA$21="Moderado"),CONCATENATE("R8C",'Mapa final'!$O$21),"")</f>
        <v/>
      </c>
      <c r="AA43" s="69" t="str">
        <f>IF(AND('Mapa final'!$Y$22="Baja",'Mapa final'!$AA$22="Moderado"),CONCATENATE("R8C",'Mapa final'!$O$22),"")</f>
        <v/>
      </c>
      <c r="AB43" s="52" t="str">
        <f>IF(AND('Mapa final'!$Y$17="Baja",'Mapa final'!$AA$17="Mayor"),CONCATENATE("R8C",'Mapa final'!$O$17),"")</f>
        <v/>
      </c>
      <c r="AC43" s="53" t="str">
        <f>IF(AND('Mapa final'!$Y$18="Baja",'Mapa final'!$AA$18="Mayor"),CONCATENATE("R8C",'Mapa final'!$O$18),"")</f>
        <v/>
      </c>
      <c r="AD43" s="53" t="str">
        <f>IF(AND('Mapa final'!$Y$19="Baja",'Mapa final'!$AA$19="Mayor"),CONCATENATE("R8C",'Mapa final'!$O$19),"")</f>
        <v/>
      </c>
      <c r="AE43" s="53" t="str">
        <f>IF(AND('Mapa final'!$Y$20="Baja",'Mapa final'!$AA$20="Mayor"),CONCATENATE("R8C",'Mapa final'!$O$20),"")</f>
        <v/>
      </c>
      <c r="AF43" s="53" t="str">
        <f>IF(AND('Mapa final'!$Y$21="Baja",'Mapa final'!$AA$21="Mayor"),CONCATENATE("R8C",'Mapa final'!$O$21),"")</f>
        <v/>
      </c>
      <c r="AG43" s="54" t="str">
        <f>IF(AND('Mapa final'!$Y$22="Baja",'Mapa final'!$AA$22="Mayor"),CONCATENATE("R8C",'Mapa final'!$O$22),"")</f>
        <v/>
      </c>
      <c r="AH43" s="55" t="str">
        <f>IF(AND('Mapa final'!$Y$17="Baja",'Mapa final'!$AA$17="Catastrófico"),CONCATENATE("R8C",'Mapa final'!$O$17),"")</f>
        <v/>
      </c>
      <c r="AI43" s="56" t="str">
        <f>IF(AND('Mapa final'!$Y$18="Baja",'Mapa final'!$AA$18="Catastrófico"),CONCATENATE("R8C",'Mapa final'!$O$18),"")</f>
        <v/>
      </c>
      <c r="AJ43" s="56" t="str">
        <f>IF(AND('Mapa final'!$Y$19="Baja",'Mapa final'!$AA$19="Catastrófico"),CONCATENATE("R8C",'Mapa final'!$O$19),"")</f>
        <v/>
      </c>
      <c r="AK43" s="56" t="str">
        <f>IF(AND('Mapa final'!$Y$20="Baja",'Mapa final'!$AA$20="Catastrófico"),CONCATENATE("R8C",'Mapa final'!$O$20),"")</f>
        <v/>
      </c>
      <c r="AL43" s="56" t="str">
        <f>IF(AND('Mapa final'!$Y$21="Baja",'Mapa final'!$AA$21="Catastrófico"),CONCATENATE("R8C",'Mapa final'!$O$21),"")</f>
        <v/>
      </c>
      <c r="AM43" s="57" t="str">
        <f>IF(AND('Mapa final'!$Y$22="Baja",'Mapa final'!$AA$22="Catastrófico"),CONCATENATE("R8C",'Mapa final'!$O$22),"")</f>
        <v/>
      </c>
      <c r="AN43" s="83"/>
      <c r="AO43" s="371"/>
      <c r="AP43" s="372"/>
      <c r="AQ43" s="372"/>
      <c r="AR43" s="372"/>
      <c r="AS43" s="372"/>
      <c r="AT43" s="37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252"/>
      <c r="C44" s="252"/>
      <c r="D44" s="253"/>
      <c r="E44" s="351"/>
      <c r="F44" s="350"/>
      <c r="G44" s="350"/>
      <c r="H44" s="350"/>
      <c r="I44" s="350"/>
      <c r="J44" s="76" t="str">
        <f>IF(AND('Mapa final'!$Y$23="Baja",'Mapa final'!$AA$23="Leve"),CONCATENATE("R9C",'Mapa final'!$O$23),"")</f>
        <v/>
      </c>
      <c r="K44" s="77" t="str">
        <f>IF(AND('Mapa final'!$Y$24="Baja",'Mapa final'!$AA$24="Leve"),CONCATENATE("R9C",'Mapa final'!$O$24),"")</f>
        <v/>
      </c>
      <c r="L44" s="77" t="str">
        <f>IF(AND('Mapa final'!$Y$25="Baja",'Mapa final'!$AA$25="Leve"),CONCATENATE("R9C",'Mapa final'!$O$25),"")</f>
        <v/>
      </c>
      <c r="M44" s="77" t="str">
        <f>IF(AND('Mapa final'!$Y$26="Baja",'Mapa final'!$AA$26="Leve"),CONCATENATE("R9C",'Mapa final'!$O$26),"")</f>
        <v/>
      </c>
      <c r="N44" s="77" t="str">
        <f>IF(AND('Mapa final'!$Y$27="Baja",'Mapa final'!$AA$27="Leve"),CONCATENATE("R9C",'Mapa final'!$O$27),"")</f>
        <v/>
      </c>
      <c r="O44" s="78" t="str">
        <f>IF(AND('Mapa final'!$Y$28="Baja",'Mapa final'!$AA$28="Leve"),CONCATENATE("R9C",'Mapa final'!$O$28),"")</f>
        <v/>
      </c>
      <c r="P44" s="67" t="str">
        <f>IF(AND('Mapa final'!$Y$23="Baja",'Mapa final'!$AA$23="Menor"),CONCATENATE("R9C",'Mapa final'!$O$23),"")</f>
        <v/>
      </c>
      <c r="Q44" s="68" t="str">
        <f>IF(AND('Mapa final'!$Y$24="Baja",'Mapa final'!$AA$24="Menor"),CONCATENATE("R9C",'Mapa final'!$O$24),"")</f>
        <v/>
      </c>
      <c r="R44" s="68" t="str">
        <f>IF(AND('Mapa final'!$Y$25="Baja",'Mapa final'!$AA$25="Menor"),CONCATENATE("R9C",'Mapa final'!$O$25),"")</f>
        <v/>
      </c>
      <c r="S44" s="68" t="str">
        <f>IF(AND('Mapa final'!$Y$26="Baja",'Mapa final'!$AA$26="Menor"),CONCATENATE("R9C",'Mapa final'!$O$26),"")</f>
        <v/>
      </c>
      <c r="T44" s="68" t="str">
        <f>IF(AND('Mapa final'!$Y$27="Baja",'Mapa final'!$AA$27="Menor"),CONCATENATE("R9C",'Mapa final'!$O$27),"")</f>
        <v/>
      </c>
      <c r="U44" s="69" t="str">
        <f>IF(AND('Mapa final'!$Y$28="Baja",'Mapa final'!$AA$28="Menor"),CONCATENATE("R9C",'Mapa final'!$O$28),"")</f>
        <v/>
      </c>
      <c r="V44" s="67" t="str">
        <f>IF(AND('Mapa final'!$Y$23="Baja",'Mapa final'!$AA$23="Moderado"),CONCATENATE("R9C",'Mapa final'!$O$23),"")</f>
        <v/>
      </c>
      <c r="W44" s="68" t="str">
        <f>IF(AND('Mapa final'!$Y$24="Baja",'Mapa final'!$AA$24="Moderado"),CONCATENATE("R9C",'Mapa final'!$O$24),"")</f>
        <v/>
      </c>
      <c r="X44" s="68" t="str">
        <f>IF(AND('Mapa final'!$Y$25="Baja",'Mapa final'!$AA$25="Moderado"),CONCATENATE("R9C",'Mapa final'!$O$25),"")</f>
        <v/>
      </c>
      <c r="Y44" s="68" t="str">
        <f>IF(AND('Mapa final'!$Y$26="Baja",'Mapa final'!$AA$26="Moderado"),CONCATENATE("R9C",'Mapa final'!$O$26),"")</f>
        <v/>
      </c>
      <c r="Z44" s="68" t="str">
        <f>IF(AND('Mapa final'!$Y$27="Baja",'Mapa final'!$AA$27="Moderado"),CONCATENATE("R9C",'Mapa final'!$O$27),"")</f>
        <v/>
      </c>
      <c r="AA44" s="69" t="str">
        <f>IF(AND('Mapa final'!$Y$28="Baja",'Mapa final'!$AA$28="Moderado"),CONCATENATE("R9C",'Mapa final'!$O$28),"")</f>
        <v/>
      </c>
      <c r="AB44" s="52" t="str">
        <f>IF(AND('Mapa final'!$Y$23="Baja",'Mapa final'!$AA$23="Mayor"),CONCATENATE("R9C",'Mapa final'!$O$23),"")</f>
        <v/>
      </c>
      <c r="AC44" s="53" t="str">
        <f>IF(AND('Mapa final'!$Y$24="Baja",'Mapa final'!$AA$24="Mayor"),CONCATENATE("R9C",'Mapa final'!$O$24),"")</f>
        <v/>
      </c>
      <c r="AD44" s="53" t="str">
        <f>IF(AND('Mapa final'!$Y$25="Baja",'Mapa final'!$AA$25="Mayor"),CONCATENATE("R9C",'Mapa final'!$O$25),"")</f>
        <v/>
      </c>
      <c r="AE44" s="53" t="str">
        <f>IF(AND('Mapa final'!$Y$26="Baja",'Mapa final'!$AA$26="Mayor"),CONCATENATE("R9C",'Mapa final'!$O$26),"")</f>
        <v/>
      </c>
      <c r="AF44" s="53" t="str">
        <f>IF(AND('Mapa final'!$Y$27="Baja",'Mapa final'!$AA$27="Mayor"),CONCATENATE("R9C",'Mapa final'!$O$27),"")</f>
        <v/>
      </c>
      <c r="AG44" s="54" t="str">
        <f>IF(AND('Mapa final'!$Y$28="Baja",'Mapa final'!$AA$28="Mayor"),CONCATENATE("R9C",'Mapa final'!$O$28),"")</f>
        <v/>
      </c>
      <c r="AH44" s="55" t="str">
        <f>IF(AND('Mapa final'!$Y$23="Baja",'Mapa final'!$AA$23="Catastrófico"),CONCATENATE("R9C",'Mapa final'!$O$23),"")</f>
        <v/>
      </c>
      <c r="AI44" s="56" t="str">
        <f>IF(AND('Mapa final'!$Y$24="Baja",'Mapa final'!$AA$24="Catastrófico"),CONCATENATE("R9C",'Mapa final'!$O$24),"")</f>
        <v/>
      </c>
      <c r="AJ44" s="56" t="str">
        <f>IF(AND('Mapa final'!$Y$25="Baja",'Mapa final'!$AA$25="Catastrófico"),CONCATENATE("R9C",'Mapa final'!$O$25),"")</f>
        <v/>
      </c>
      <c r="AK44" s="56" t="str">
        <f>IF(AND('Mapa final'!$Y$26="Baja",'Mapa final'!$AA$26="Catastrófico"),CONCATENATE("R9C",'Mapa final'!$O$26),"")</f>
        <v/>
      </c>
      <c r="AL44" s="56" t="str">
        <f>IF(AND('Mapa final'!$Y$27="Baja",'Mapa final'!$AA$27="Catastrófico"),CONCATENATE("R9C",'Mapa final'!$O$27),"")</f>
        <v/>
      </c>
      <c r="AM44" s="57" t="str">
        <f>IF(AND('Mapa final'!$Y$28="Baja",'Mapa final'!$AA$28="Catastrófico"),CONCATENATE("R9C",'Mapa final'!$O$28),"")</f>
        <v/>
      </c>
      <c r="AN44" s="83"/>
      <c r="AO44" s="371"/>
      <c r="AP44" s="372"/>
      <c r="AQ44" s="372"/>
      <c r="AR44" s="372"/>
      <c r="AS44" s="372"/>
      <c r="AT44" s="37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252"/>
      <c r="C45" s="252"/>
      <c r="D45" s="253"/>
      <c r="E45" s="352"/>
      <c r="F45" s="353"/>
      <c r="G45" s="353"/>
      <c r="H45" s="353"/>
      <c r="I45" s="353"/>
      <c r="J45" s="79" t="str">
        <f>IF(AND('Mapa final'!$Y$29="Baja",'Mapa final'!$AA$29="Leve"),CONCATENATE("R10C",'Mapa final'!$O$29),"")</f>
        <v/>
      </c>
      <c r="K45" s="80" t="str">
        <f>IF(AND('Mapa final'!$Y$30="Baja",'Mapa final'!$AA$30="Leve"),CONCATENATE("R10C",'Mapa final'!$O$30),"")</f>
        <v/>
      </c>
      <c r="L45" s="80" t="str">
        <f>IF(AND('Mapa final'!$Y$31="Baja",'Mapa final'!$AA$31="Leve"),CONCATENATE("R10C",'Mapa final'!$O$31),"")</f>
        <v/>
      </c>
      <c r="M45" s="80" t="str">
        <f>IF(AND('Mapa final'!$Y$32="Baja",'Mapa final'!$AA$32="Leve"),CONCATENATE("R10C",'Mapa final'!$O$32),"")</f>
        <v/>
      </c>
      <c r="N45" s="80" t="str">
        <f>IF(AND('Mapa final'!$Y$33="Baja",'Mapa final'!$AA$33="Leve"),CONCATENATE("R10C",'Mapa final'!$O$33),"")</f>
        <v/>
      </c>
      <c r="O45" s="81" t="str">
        <f>IF(AND('Mapa final'!$Y$34="Baja",'Mapa final'!$AA$34="Leve"),CONCATENATE("R10C",'Mapa final'!$O$34),"")</f>
        <v/>
      </c>
      <c r="P45" s="67" t="str">
        <f>IF(AND('Mapa final'!$Y$29="Baja",'Mapa final'!$AA$29="Menor"),CONCATENATE("R10C",'Mapa final'!$O$29),"")</f>
        <v/>
      </c>
      <c r="Q45" s="68" t="str">
        <f>IF(AND('Mapa final'!$Y$30="Baja",'Mapa final'!$AA$30="Menor"),CONCATENATE("R10C",'Mapa final'!$O$30),"")</f>
        <v/>
      </c>
      <c r="R45" s="68" t="str">
        <f>IF(AND('Mapa final'!$Y$31="Baja",'Mapa final'!$AA$31="Menor"),CONCATENATE("R10C",'Mapa final'!$O$31),"")</f>
        <v/>
      </c>
      <c r="S45" s="68" t="str">
        <f>IF(AND('Mapa final'!$Y$32="Baja",'Mapa final'!$AA$32="Menor"),CONCATENATE("R10C",'Mapa final'!$O$32),"")</f>
        <v/>
      </c>
      <c r="T45" s="68" t="str">
        <f>IF(AND('Mapa final'!$Y$33="Baja",'Mapa final'!$AA$33="Menor"),CONCATENATE("R10C",'Mapa final'!$O$33),"")</f>
        <v/>
      </c>
      <c r="U45" s="69" t="str">
        <f>IF(AND('Mapa final'!$Y$34="Baja",'Mapa final'!$AA$34="Menor"),CONCATENATE("R10C",'Mapa final'!$O$34),"")</f>
        <v/>
      </c>
      <c r="V45" s="70" t="str">
        <f>IF(AND('Mapa final'!$Y$29="Baja",'Mapa final'!$AA$29="Moderado"),CONCATENATE("R10C",'Mapa final'!$O$29),"")</f>
        <v/>
      </c>
      <c r="W45" s="71" t="str">
        <f>IF(AND('Mapa final'!$Y$30="Baja",'Mapa final'!$AA$30="Moderado"),CONCATENATE("R10C",'Mapa final'!$O$30),"")</f>
        <v/>
      </c>
      <c r="X45" s="71" t="str">
        <f>IF(AND('Mapa final'!$Y$31="Baja",'Mapa final'!$AA$31="Moderado"),CONCATENATE("R10C",'Mapa final'!$O$31),"")</f>
        <v/>
      </c>
      <c r="Y45" s="71" t="str">
        <f>IF(AND('Mapa final'!$Y$32="Baja",'Mapa final'!$AA$32="Moderado"),CONCATENATE("R10C",'Mapa final'!$O$32),"")</f>
        <v/>
      </c>
      <c r="Z45" s="71" t="str">
        <f>IF(AND('Mapa final'!$Y$33="Baja",'Mapa final'!$AA$33="Moderado"),CONCATENATE("R10C",'Mapa final'!$O$33),"")</f>
        <v/>
      </c>
      <c r="AA45" s="72" t="str">
        <f>IF(AND('Mapa final'!$Y$34="Baja",'Mapa final'!$AA$34="Moderado"),CONCATENATE("R10C",'Mapa final'!$O$34),"")</f>
        <v/>
      </c>
      <c r="AB45" s="58" t="str">
        <f>IF(AND('Mapa final'!$Y$29="Baja",'Mapa final'!$AA$29="Mayor"),CONCATENATE("R10C",'Mapa final'!$O$29),"")</f>
        <v/>
      </c>
      <c r="AC45" s="59" t="str">
        <f>IF(AND('Mapa final'!$Y$30="Baja",'Mapa final'!$AA$30="Mayor"),CONCATENATE("R10C",'Mapa final'!$O$30),"")</f>
        <v/>
      </c>
      <c r="AD45" s="59" t="str">
        <f>IF(AND('Mapa final'!$Y$31="Baja",'Mapa final'!$AA$31="Mayor"),CONCATENATE("R10C",'Mapa final'!$O$31),"")</f>
        <v/>
      </c>
      <c r="AE45" s="59" t="str">
        <f>IF(AND('Mapa final'!$Y$32="Baja",'Mapa final'!$AA$32="Mayor"),CONCATENATE("R10C",'Mapa final'!$O$32),"")</f>
        <v/>
      </c>
      <c r="AF45" s="59" t="str">
        <f>IF(AND('Mapa final'!$Y$33="Baja",'Mapa final'!$AA$33="Mayor"),CONCATENATE("R10C",'Mapa final'!$O$33),"")</f>
        <v/>
      </c>
      <c r="AG45" s="60" t="str">
        <f>IF(AND('Mapa final'!$Y$34="Baja",'Mapa final'!$AA$34="Mayor"),CONCATENATE("R10C",'Mapa final'!$O$34),"")</f>
        <v/>
      </c>
      <c r="AH45" s="61" t="str">
        <f>IF(AND('Mapa final'!$Y$29="Baja",'Mapa final'!$AA$29="Catastrófico"),CONCATENATE("R10C",'Mapa final'!$O$29),"")</f>
        <v/>
      </c>
      <c r="AI45" s="62" t="str">
        <f>IF(AND('Mapa final'!$Y$30="Baja",'Mapa final'!$AA$30="Catastrófico"),CONCATENATE("R10C",'Mapa final'!$O$30),"")</f>
        <v/>
      </c>
      <c r="AJ45" s="62" t="str">
        <f>IF(AND('Mapa final'!$Y$31="Baja",'Mapa final'!$AA$31="Catastrófico"),CONCATENATE("R10C",'Mapa final'!$O$31),"")</f>
        <v/>
      </c>
      <c r="AK45" s="62" t="str">
        <f>IF(AND('Mapa final'!$Y$32="Baja",'Mapa final'!$AA$32="Catastrófico"),CONCATENATE("R10C",'Mapa final'!$O$32),"")</f>
        <v/>
      </c>
      <c r="AL45" s="62" t="str">
        <f>IF(AND('Mapa final'!$Y$33="Baja",'Mapa final'!$AA$33="Catastrófico"),CONCATENATE("R10C",'Mapa final'!$O$33),"")</f>
        <v/>
      </c>
      <c r="AM45" s="63" t="str">
        <f>IF(AND('Mapa final'!$Y$34="Baja",'Mapa final'!$AA$34="Catastrófico"),CONCATENATE("R10C",'Mapa final'!$O$34),"")</f>
        <v/>
      </c>
      <c r="AN45" s="83"/>
      <c r="AO45" s="374"/>
      <c r="AP45" s="375"/>
      <c r="AQ45" s="375"/>
      <c r="AR45" s="375"/>
      <c r="AS45" s="375"/>
      <c r="AT45" s="376"/>
    </row>
    <row r="46" spans="1:80" ht="46.5" customHeight="1" x14ac:dyDescent="0.35">
      <c r="A46" s="83"/>
      <c r="B46" s="252"/>
      <c r="C46" s="252"/>
      <c r="D46" s="253"/>
      <c r="E46" s="347" t="s">
        <v>113</v>
      </c>
      <c r="F46" s="348"/>
      <c r="G46" s="348"/>
      <c r="H46" s="348"/>
      <c r="I46" s="365"/>
      <c r="J46" s="73" t="str">
        <f>IF(AND('Mapa final'!$Y$10="Muy Baja",'Mapa final'!$AA$10="Leve"),CONCATENATE("R1C",'Mapa final'!$O$10),"")</f>
        <v/>
      </c>
      <c r="K46" s="74" t="e">
        <f>IF(AND('Mapa final'!#REF!="Muy Baja",'Mapa final'!#REF!="Leve"),CONCATENATE("R1C",'Mapa final'!#REF!),"")</f>
        <v>#REF!</v>
      </c>
      <c r="L46" s="74" t="e">
        <f>IF(AND('Mapa final'!#REF!="Muy Baja",'Mapa final'!#REF!="Leve"),CONCATENATE("R1C",'Mapa final'!#REF!),"")</f>
        <v>#REF!</v>
      </c>
      <c r="M46" s="74" t="e">
        <f>IF(AND('Mapa final'!#REF!="Muy Baja",'Mapa final'!#REF!="Leve"),CONCATENATE("R1C",'Mapa final'!#REF!),"")</f>
        <v>#REF!</v>
      </c>
      <c r="N46" s="74" t="e">
        <f>IF(AND('Mapa final'!#REF!="Muy Baja",'Mapa final'!#REF!="Leve"),CONCATENATE("R1C",'Mapa final'!#REF!),"")</f>
        <v>#REF!</v>
      </c>
      <c r="O46" s="75" t="e">
        <f>IF(AND('Mapa final'!#REF!="Muy Baja",'Mapa final'!#REF!="Leve"),CONCATENATE("R1C",'Mapa final'!#REF!),"")</f>
        <v>#REF!</v>
      </c>
      <c r="P46" s="73" t="str">
        <f>IF(AND('Mapa final'!$Y$10="Muy Baja",'Mapa final'!$AA$10="Menor"),CONCATENATE("R1C",'Mapa final'!$O$10),"")</f>
        <v/>
      </c>
      <c r="Q46" s="74" t="e">
        <f>IF(AND('Mapa final'!#REF!="Muy Baja",'Mapa final'!#REF!="Menor"),CONCATENATE("R1C",'Mapa final'!#REF!),"")</f>
        <v>#REF!</v>
      </c>
      <c r="R46" s="74" t="e">
        <f>IF(AND('Mapa final'!#REF!="Muy Baja",'Mapa final'!#REF!="Menor"),CONCATENATE("R1C",'Mapa final'!#REF!),"")</f>
        <v>#REF!</v>
      </c>
      <c r="S46" s="74" t="e">
        <f>IF(AND('Mapa final'!#REF!="Muy Baja",'Mapa final'!#REF!="Menor"),CONCATENATE("R1C",'Mapa final'!#REF!),"")</f>
        <v>#REF!</v>
      </c>
      <c r="T46" s="74" t="e">
        <f>IF(AND('Mapa final'!#REF!="Muy Baja",'Mapa final'!#REF!="Menor"),CONCATENATE("R1C",'Mapa final'!#REF!),"")</f>
        <v>#REF!</v>
      </c>
      <c r="U46" s="75" t="e">
        <f>IF(AND('Mapa final'!#REF!="Muy Baja",'Mapa final'!#REF!="Menor"),CONCATENATE("R1C",'Mapa final'!#REF!),"")</f>
        <v>#REF!</v>
      </c>
      <c r="V46" s="64" t="str">
        <f>IF(AND('Mapa final'!$Y$10="Muy Baja",'Mapa final'!$AA$10="Moderado"),CONCATENATE("R1C",'Mapa final'!$O$10),"")</f>
        <v/>
      </c>
      <c r="W46" s="82" t="e">
        <f>IF(AND('Mapa final'!#REF!="Muy Baja",'Mapa final'!#REF!="Moderado"),CONCATENATE("R1C",'Mapa final'!#REF!),"")</f>
        <v>#REF!</v>
      </c>
      <c r="X46" s="65" t="e">
        <f>IF(AND('Mapa final'!#REF!="Muy Baja",'Mapa final'!#REF!="Moderado"),CONCATENATE("R1C",'Mapa final'!#REF!),"")</f>
        <v>#REF!</v>
      </c>
      <c r="Y46" s="65" t="e">
        <f>IF(AND('Mapa final'!#REF!="Muy Baja",'Mapa final'!#REF!="Moderado"),CONCATENATE("R1C",'Mapa final'!#REF!),"")</f>
        <v>#REF!</v>
      </c>
      <c r="Z46" s="65" t="e">
        <f>IF(AND('Mapa final'!#REF!="Muy Baja",'Mapa final'!#REF!="Moderado"),CONCATENATE("R1C",'Mapa final'!#REF!),"")</f>
        <v>#REF!</v>
      </c>
      <c r="AA46" s="66" t="e">
        <f>IF(AND('Mapa final'!#REF!="Muy Baja",'Mapa final'!#REF!="Moderado"),CONCATENATE("R1C",'Mapa final'!#REF!),"")</f>
        <v>#REF!</v>
      </c>
      <c r="AB46" s="46" t="str">
        <f>IF(AND('Mapa final'!$Y$10="Muy Baja",'Mapa final'!$AA$10="Mayor"),CONCATENATE("R1C",'Mapa final'!$O$10),"")</f>
        <v/>
      </c>
      <c r="AC46" s="47" t="e">
        <f>IF(AND('Mapa final'!#REF!="Muy Baja",'Mapa final'!#REF!="Mayor"),CONCATENATE("R1C",'Mapa final'!#REF!),"")</f>
        <v>#REF!</v>
      </c>
      <c r="AD46" s="47" t="e">
        <f>IF(AND('Mapa final'!#REF!="Muy Baja",'Mapa final'!#REF!="Mayor"),CONCATENATE("R1C",'Mapa final'!#REF!),"")</f>
        <v>#REF!</v>
      </c>
      <c r="AE46" s="47" t="e">
        <f>IF(AND('Mapa final'!#REF!="Muy Baja",'Mapa final'!#REF!="Mayor"),CONCATENATE("R1C",'Mapa final'!#REF!),"")</f>
        <v>#REF!</v>
      </c>
      <c r="AF46" s="47" t="e">
        <f>IF(AND('Mapa final'!#REF!="Muy Baja",'Mapa final'!#REF!="Mayor"),CONCATENATE("R1C",'Mapa final'!#REF!),"")</f>
        <v>#REF!</v>
      </c>
      <c r="AG46" s="48" t="e">
        <f>IF(AND('Mapa final'!#REF!="Muy Baja",'Mapa final'!#REF!="Mayor"),CONCATENATE("R1C",'Mapa final'!#REF!),"")</f>
        <v>#REF!</v>
      </c>
      <c r="AH46" s="49" t="str">
        <f>IF(AND('Mapa final'!$Y$10="Muy Baja",'Mapa final'!$AA$10="Catastrófico"),CONCATENATE("R1C",'Mapa final'!$O$10),"")</f>
        <v/>
      </c>
      <c r="AI46" s="50" t="e">
        <f>IF(AND('Mapa final'!#REF!="Muy Baja",'Mapa final'!#REF!="Catastrófico"),CONCATENATE("R1C",'Mapa final'!#REF!),"")</f>
        <v>#REF!</v>
      </c>
      <c r="AJ46" s="50" t="e">
        <f>IF(AND('Mapa final'!#REF!="Muy Baja",'Mapa final'!#REF!="Catastrófico"),CONCATENATE("R1C",'Mapa final'!#REF!),"")</f>
        <v>#REF!</v>
      </c>
      <c r="AK46" s="50" t="e">
        <f>IF(AND('Mapa final'!#REF!="Muy Baja",'Mapa final'!#REF!="Catastrófico"),CONCATENATE("R1C",'Mapa final'!#REF!),"")</f>
        <v>#REF!</v>
      </c>
      <c r="AL46" s="50" t="e">
        <f>IF(AND('Mapa final'!#REF!="Muy Baja",'Mapa final'!#REF!="Catastrófico"),CONCATENATE("R1C",'Mapa final'!#REF!),"")</f>
        <v>#REF!</v>
      </c>
      <c r="AM46" s="51" t="e">
        <f>IF(AND('Mapa final'!#REF!="Muy Baja",'Mapa final'!#REF!="Catastrófico"),CONCATENATE("R1C",'Mapa final'!#REF!),"")</f>
        <v>#REF!</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252"/>
      <c r="C47" s="252"/>
      <c r="D47" s="253"/>
      <c r="E47" s="349"/>
      <c r="F47" s="350"/>
      <c r="G47" s="350"/>
      <c r="H47" s="350"/>
      <c r="I47" s="366"/>
      <c r="J47" s="76" t="str">
        <f>IF(AND('Mapa final'!$Y$11="Muy Baja",'Mapa final'!$AA$11="Leve"),CONCATENATE("R2C",'Mapa final'!$O$11),"")</f>
        <v/>
      </c>
      <c r="K47" s="77" t="e">
        <f>IF(AND('Mapa final'!#REF!="Muy Baja",'Mapa final'!#REF!="Leve"),CONCATENATE("R2C",'Mapa final'!#REF!),"")</f>
        <v>#REF!</v>
      </c>
      <c r="L47" s="77" t="e">
        <f>IF(AND('Mapa final'!#REF!="Muy Baja",'Mapa final'!#REF!="Leve"),CONCATENATE("R2C",'Mapa final'!#REF!),"")</f>
        <v>#REF!</v>
      </c>
      <c r="M47" s="77" t="e">
        <f>IF(AND('Mapa final'!#REF!="Muy Baja",'Mapa final'!#REF!="Leve"),CONCATENATE("R2C",'Mapa final'!#REF!),"")</f>
        <v>#REF!</v>
      </c>
      <c r="N47" s="77" t="e">
        <f>IF(AND('Mapa final'!#REF!="Muy Baja",'Mapa final'!#REF!="Leve"),CONCATENATE("R2C",'Mapa final'!#REF!),"")</f>
        <v>#REF!</v>
      </c>
      <c r="O47" s="78" t="e">
        <f>IF(AND('Mapa final'!#REF!="Muy Baja",'Mapa final'!#REF!="Leve"),CONCATENATE("R2C",'Mapa final'!#REF!),"")</f>
        <v>#REF!</v>
      </c>
      <c r="P47" s="76" t="str">
        <f>IF(AND('Mapa final'!$Y$11="Muy Baja",'Mapa final'!$AA$11="Menor"),CONCATENATE("R2C",'Mapa final'!$O$11),"")</f>
        <v/>
      </c>
      <c r="Q47" s="77" t="e">
        <f>IF(AND('Mapa final'!#REF!="Muy Baja",'Mapa final'!#REF!="Menor"),CONCATENATE("R2C",'Mapa final'!#REF!),"")</f>
        <v>#REF!</v>
      </c>
      <c r="R47" s="77" t="e">
        <f>IF(AND('Mapa final'!#REF!="Muy Baja",'Mapa final'!#REF!="Menor"),CONCATENATE("R2C",'Mapa final'!#REF!),"")</f>
        <v>#REF!</v>
      </c>
      <c r="S47" s="77" t="e">
        <f>IF(AND('Mapa final'!#REF!="Muy Baja",'Mapa final'!#REF!="Menor"),CONCATENATE("R2C",'Mapa final'!#REF!),"")</f>
        <v>#REF!</v>
      </c>
      <c r="T47" s="77" t="e">
        <f>IF(AND('Mapa final'!#REF!="Muy Baja",'Mapa final'!#REF!="Menor"),CONCATENATE("R2C",'Mapa final'!#REF!),"")</f>
        <v>#REF!</v>
      </c>
      <c r="U47" s="78" t="e">
        <f>IF(AND('Mapa final'!#REF!="Muy Baja",'Mapa final'!#REF!="Menor"),CONCATENATE("R2C",'Mapa final'!#REF!),"")</f>
        <v>#REF!</v>
      </c>
      <c r="V47" s="67" t="str">
        <f>IF(AND('Mapa final'!$Y$11="Muy Baja",'Mapa final'!$AA$11="Moderado"),CONCATENATE("R2C",'Mapa final'!$O$11),"")</f>
        <v/>
      </c>
      <c r="W47" s="68" t="e">
        <f>IF(AND('Mapa final'!#REF!="Muy Baja",'Mapa final'!#REF!="Moderado"),CONCATENATE("R2C",'Mapa final'!#REF!),"")</f>
        <v>#REF!</v>
      </c>
      <c r="X47" s="68" t="e">
        <f>IF(AND('Mapa final'!#REF!="Muy Baja",'Mapa final'!#REF!="Moderado"),CONCATENATE("R2C",'Mapa final'!#REF!),"")</f>
        <v>#REF!</v>
      </c>
      <c r="Y47" s="68" t="e">
        <f>IF(AND('Mapa final'!#REF!="Muy Baja",'Mapa final'!#REF!="Moderado"),CONCATENATE("R2C",'Mapa final'!#REF!),"")</f>
        <v>#REF!</v>
      </c>
      <c r="Z47" s="68" t="e">
        <f>IF(AND('Mapa final'!#REF!="Muy Baja",'Mapa final'!#REF!="Moderado"),CONCATENATE("R2C",'Mapa final'!#REF!),"")</f>
        <v>#REF!</v>
      </c>
      <c r="AA47" s="69" t="e">
        <f>IF(AND('Mapa final'!#REF!="Muy Baja",'Mapa final'!#REF!="Moderado"),CONCATENATE("R2C",'Mapa final'!#REF!),"")</f>
        <v>#REF!</v>
      </c>
      <c r="AB47" s="52" t="str">
        <f>IF(AND('Mapa final'!$Y$11="Muy Baja",'Mapa final'!$AA$11="Mayor"),CONCATENATE("R2C",'Mapa final'!$O$11),"")</f>
        <v/>
      </c>
      <c r="AC47" s="53" t="e">
        <f>IF(AND('Mapa final'!#REF!="Muy Baja",'Mapa final'!#REF!="Mayor"),CONCATENATE("R2C",'Mapa final'!#REF!),"")</f>
        <v>#REF!</v>
      </c>
      <c r="AD47" s="53" t="e">
        <f>IF(AND('Mapa final'!#REF!="Muy Baja",'Mapa final'!#REF!="Mayor"),CONCATENATE("R2C",'Mapa final'!#REF!),"")</f>
        <v>#REF!</v>
      </c>
      <c r="AE47" s="53" t="e">
        <f>IF(AND('Mapa final'!#REF!="Muy Baja",'Mapa final'!#REF!="Mayor"),CONCATENATE("R2C",'Mapa final'!#REF!),"")</f>
        <v>#REF!</v>
      </c>
      <c r="AF47" s="53" t="e">
        <f>IF(AND('Mapa final'!#REF!="Muy Baja",'Mapa final'!#REF!="Mayor"),CONCATENATE("R2C",'Mapa final'!#REF!),"")</f>
        <v>#REF!</v>
      </c>
      <c r="AG47" s="54" t="e">
        <f>IF(AND('Mapa final'!#REF!="Muy Baja",'Mapa final'!#REF!="Mayor"),CONCATENATE("R2C",'Mapa final'!#REF!),"")</f>
        <v>#REF!</v>
      </c>
      <c r="AH47" s="55" t="str">
        <f>IF(AND('Mapa final'!$Y$11="Muy Baja",'Mapa final'!$AA$11="Catastrófico"),CONCATENATE("R2C",'Mapa final'!$O$11),"")</f>
        <v/>
      </c>
      <c r="AI47" s="56" t="e">
        <f>IF(AND('Mapa final'!#REF!="Muy Baja",'Mapa final'!#REF!="Catastrófico"),CONCATENATE("R2C",'Mapa final'!#REF!),"")</f>
        <v>#REF!</v>
      </c>
      <c r="AJ47" s="56" t="e">
        <f>IF(AND('Mapa final'!#REF!="Muy Baja",'Mapa final'!#REF!="Catastrófico"),CONCATENATE("R2C",'Mapa final'!#REF!),"")</f>
        <v>#REF!</v>
      </c>
      <c r="AK47" s="56" t="e">
        <f>IF(AND('Mapa final'!#REF!="Muy Baja",'Mapa final'!#REF!="Catastrófico"),CONCATENATE("R2C",'Mapa final'!#REF!),"")</f>
        <v>#REF!</v>
      </c>
      <c r="AL47" s="56" t="e">
        <f>IF(AND('Mapa final'!#REF!="Muy Baja",'Mapa final'!#REF!="Catastrófico"),CONCATENATE("R2C",'Mapa final'!#REF!),"")</f>
        <v>#REF!</v>
      </c>
      <c r="AM47" s="57" t="e">
        <f>IF(AND('Mapa final'!#REF!="Muy Baja",'Mapa final'!#REF!="Catastrófico"),CONCATENATE("R2C",'Mapa final'!#REF!),"")</f>
        <v>#REF!</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252"/>
      <c r="C48" s="252"/>
      <c r="D48" s="253"/>
      <c r="E48" s="349"/>
      <c r="F48" s="350"/>
      <c r="G48" s="350"/>
      <c r="H48" s="350"/>
      <c r="I48" s="366"/>
      <c r="J48" s="76" t="str">
        <f>IF(AND('Mapa final'!$Y$12="Muy Baja",'Mapa final'!$AA$12="Leve"),CONCATENATE("R3C",'Mapa final'!$O$12),"")</f>
        <v/>
      </c>
      <c r="K48" s="77" t="e">
        <f>IF(AND('Mapa final'!#REF!="Muy Baja",'Mapa final'!#REF!="Leve"),CONCATENATE("R3C",'Mapa final'!#REF!),"")</f>
        <v>#REF!</v>
      </c>
      <c r="L48" s="77" t="e">
        <f>IF(AND('Mapa final'!#REF!="Muy Baja",'Mapa final'!#REF!="Leve"),CONCATENATE("R3C",'Mapa final'!#REF!),"")</f>
        <v>#REF!</v>
      </c>
      <c r="M48" s="77" t="e">
        <f>IF(AND('Mapa final'!#REF!="Muy Baja",'Mapa final'!#REF!="Leve"),CONCATENATE("R3C",'Mapa final'!#REF!),"")</f>
        <v>#REF!</v>
      </c>
      <c r="N48" s="77" t="e">
        <f>IF(AND('Mapa final'!#REF!="Muy Baja",'Mapa final'!#REF!="Leve"),CONCATENATE("R3C",'Mapa final'!#REF!),"")</f>
        <v>#REF!</v>
      </c>
      <c r="O48" s="78" t="e">
        <f>IF(AND('Mapa final'!#REF!="Muy Baja",'Mapa final'!#REF!="Leve"),CONCATENATE("R3C",'Mapa final'!#REF!),"")</f>
        <v>#REF!</v>
      </c>
      <c r="P48" s="76" t="str">
        <f>IF(AND('Mapa final'!$Y$12="Muy Baja",'Mapa final'!$AA$12="Menor"),CONCATENATE("R3C",'Mapa final'!$O$12),"")</f>
        <v/>
      </c>
      <c r="Q48" s="77" t="e">
        <f>IF(AND('Mapa final'!#REF!="Muy Baja",'Mapa final'!#REF!="Menor"),CONCATENATE("R3C",'Mapa final'!#REF!),"")</f>
        <v>#REF!</v>
      </c>
      <c r="R48" s="77" t="e">
        <f>IF(AND('Mapa final'!#REF!="Muy Baja",'Mapa final'!#REF!="Menor"),CONCATENATE("R3C",'Mapa final'!#REF!),"")</f>
        <v>#REF!</v>
      </c>
      <c r="S48" s="77" t="e">
        <f>IF(AND('Mapa final'!#REF!="Muy Baja",'Mapa final'!#REF!="Menor"),CONCATENATE("R3C",'Mapa final'!#REF!),"")</f>
        <v>#REF!</v>
      </c>
      <c r="T48" s="77" t="e">
        <f>IF(AND('Mapa final'!#REF!="Muy Baja",'Mapa final'!#REF!="Menor"),CONCATENATE("R3C",'Mapa final'!#REF!),"")</f>
        <v>#REF!</v>
      </c>
      <c r="U48" s="78" t="e">
        <f>IF(AND('Mapa final'!#REF!="Muy Baja",'Mapa final'!#REF!="Menor"),CONCATENATE("R3C",'Mapa final'!#REF!),"")</f>
        <v>#REF!</v>
      </c>
      <c r="V48" s="67" t="str">
        <f>IF(AND('Mapa final'!$Y$12="Muy Baja",'Mapa final'!$AA$12="Moderado"),CONCATENATE("R3C",'Mapa final'!$O$12),"")</f>
        <v/>
      </c>
      <c r="W48" s="68" t="e">
        <f>IF(AND('Mapa final'!#REF!="Muy Baja",'Mapa final'!#REF!="Moderado"),CONCATENATE("R3C",'Mapa final'!#REF!),"")</f>
        <v>#REF!</v>
      </c>
      <c r="X48" s="68" t="e">
        <f>IF(AND('Mapa final'!#REF!="Muy Baja",'Mapa final'!#REF!="Moderado"),CONCATENATE("R3C",'Mapa final'!#REF!),"")</f>
        <v>#REF!</v>
      </c>
      <c r="Y48" s="68" t="e">
        <f>IF(AND('Mapa final'!#REF!="Muy Baja",'Mapa final'!#REF!="Moderado"),CONCATENATE("R3C",'Mapa final'!#REF!),"")</f>
        <v>#REF!</v>
      </c>
      <c r="Z48" s="68" t="e">
        <f>IF(AND('Mapa final'!#REF!="Muy Baja",'Mapa final'!#REF!="Moderado"),CONCATENATE("R3C",'Mapa final'!#REF!),"")</f>
        <v>#REF!</v>
      </c>
      <c r="AA48" s="69" t="e">
        <f>IF(AND('Mapa final'!#REF!="Muy Baja",'Mapa final'!#REF!="Moderado"),CONCATENATE("R3C",'Mapa final'!#REF!),"")</f>
        <v>#REF!</v>
      </c>
      <c r="AB48" s="52" t="str">
        <f>IF(AND('Mapa final'!$Y$12="Muy Baja",'Mapa final'!$AA$12="Mayor"),CONCATENATE("R3C",'Mapa final'!$O$12),"")</f>
        <v/>
      </c>
      <c r="AC48" s="53" t="e">
        <f>IF(AND('Mapa final'!#REF!="Muy Baja",'Mapa final'!#REF!="Mayor"),CONCATENATE("R3C",'Mapa final'!#REF!),"")</f>
        <v>#REF!</v>
      </c>
      <c r="AD48" s="53" t="e">
        <f>IF(AND('Mapa final'!#REF!="Muy Baja",'Mapa final'!#REF!="Mayor"),CONCATENATE("R3C",'Mapa final'!#REF!),"")</f>
        <v>#REF!</v>
      </c>
      <c r="AE48" s="53" t="e">
        <f>IF(AND('Mapa final'!#REF!="Muy Baja",'Mapa final'!#REF!="Mayor"),CONCATENATE("R3C",'Mapa final'!#REF!),"")</f>
        <v>#REF!</v>
      </c>
      <c r="AF48" s="53" t="e">
        <f>IF(AND('Mapa final'!#REF!="Muy Baja",'Mapa final'!#REF!="Mayor"),CONCATENATE("R3C",'Mapa final'!#REF!),"")</f>
        <v>#REF!</v>
      </c>
      <c r="AG48" s="54" t="e">
        <f>IF(AND('Mapa final'!#REF!="Muy Baja",'Mapa final'!#REF!="Mayor"),CONCATENATE("R3C",'Mapa final'!#REF!),"")</f>
        <v>#REF!</v>
      </c>
      <c r="AH48" s="55" t="str">
        <f>IF(AND('Mapa final'!$Y$12="Muy Baja",'Mapa final'!$AA$12="Catastrófico"),CONCATENATE("R3C",'Mapa final'!$O$12),"")</f>
        <v/>
      </c>
      <c r="AI48" s="56" t="e">
        <f>IF(AND('Mapa final'!#REF!="Muy Baja",'Mapa final'!#REF!="Catastrófico"),CONCATENATE("R3C",'Mapa final'!#REF!),"")</f>
        <v>#REF!</v>
      </c>
      <c r="AJ48" s="56" t="e">
        <f>IF(AND('Mapa final'!#REF!="Muy Baja",'Mapa final'!#REF!="Catastrófico"),CONCATENATE("R3C",'Mapa final'!#REF!),"")</f>
        <v>#REF!</v>
      </c>
      <c r="AK48" s="56" t="e">
        <f>IF(AND('Mapa final'!#REF!="Muy Baja",'Mapa final'!#REF!="Catastrófico"),CONCATENATE("R3C",'Mapa final'!#REF!),"")</f>
        <v>#REF!</v>
      </c>
      <c r="AL48" s="56" t="e">
        <f>IF(AND('Mapa final'!#REF!="Muy Baja",'Mapa final'!#REF!="Catastrófico"),CONCATENATE("R3C",'Mapa final'!#REF!),"")</f>
        <v>#REF!</v>
      </c>
      <c r="AM48" s="57" t="e">
        <f>IF(AND('Mapa final'!#REF!="Muy Baja",'Mapa final'!#REF!="Catastrófico"),CONCATENATE("R3C",'Mapa final'!#REF!),"")</f>
        <v>#REF!</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252"/>
      <c r="C49" s="252"/>
      <c r="D49" s="253"/>
      <c r="E49" s="351"/>
      <c r="F49" s="350"/>
      <c r="G49" s="350"/>
      <c r="H49" s="350"/>
      <c r="I49" s="366"/>
      <c r="J49" s="76" t="str">
        <f>IF(AND('Mapa final'!$Y$13="Muy Baja",'Mapa final'!$AA$13="Leve"),CONCATENATE("R4C",'Mapa final'!$O$13),"")</f>
        <v/>
      </c>
      <c r="K49" s="77" t="e">
        <f>IF(AND('Mapa final'!#REF!="Muy Baja",'Mapa final'!#REF!="Leve"),CONCATENATE("R4C",'Mapa final'!#REF!),"")</f>
        <v>#REF!</v>
      </c>
      <c r="L49" s="77" t="e">
        <f>IF(AND('Mapa final'!#REF!="Muy Baja",'Mapa final'!#REF!="Leve"),CONCATENATE("R4C",'Mapa final'!#REF!),"")</f>
        <v>#REF!</v>
      </c>
      <c r="M49" s="77" t="e">
        <f>IF(AND('Mapa final'!#REF!="Muy Baja",'Mapa final'!#REF!="Leve"),CONCATENATE("R4C",'Mapa final'!#REF!),"")</f>
        <v>#REF!</v>
      </c>
      <c r="N49" s="77" t="e">
        <f>IF(AND('Mapa final'!#REF!="Muy Baja",'Mapa final'!#REF!="Leve"),CONCATENATE("R4C",'Mapa final'!#REF!),"")</f>
        <v>#REF!</v>
      </c>
      <c r="O49" s="78" t="e">
        <f>IF(AND('Mapa final'!#REF!="Muy Baja",'Mapa final'!#REF!="Leve"),CONCATENATE("R4C",'Mapa final'!#REF!),"")</f>
        <v>#REF!</v>
      </c>
      <c r="P49" s="76" t="str">
        <f>IF(AND('Mapa final'!$Y$13="Muy Baja",'Mapa final'!$AA$13="Menor"),CONCATENATE("R4C",'Mapa final'!$O$13),"")</f>
        <v>R4C1</v>
      </c>
      <c r="Q49" s="77" t="e">
        <f>IF(AND('Mapa final'!#REF!="Muy Baja",'Mapa final'!#REF!="Menor"),CONCATENATE("R4C",'Mapa final'!#REF!),"")</f>
        <v>#REF!</v>
      </c>
      <c r="R49" s="77" t="e">
        <f>IF(AND('Mapa final'!#REF!="Muy Baja",'Mapa final'!#REF!="Menor"),CONCATENATE("R4C",'Mapa final'!#REF!),"")</f>
        <v>#REF!</v>
      </c>
      <c r="S49" s="77" t="e">
        <f>IF(AND('Mapa final'!#REF!="Muy Baja",'Mapa final'!#REF!="Menor"),CONCATENATE("R4C",'Mapa final'!#REF!),"")</f>
        <v>#REF!</v>
      </c>
      <c r="T49" s="77" t="e">
        <f>IF(AND('Mapa final'!#REF!="Muy Baja",'Mapa final'!#REF!="Menor"),CONCATENATE("R4C",'Mapa final'!#REF!),"")</f>
        <v>#REF!</v>
      </c>
      <c r="U49" s="78" t="e">
        <f>IF(AND('Mapa final'!#REF!="Muy Baja",'Mapa final'!#REF!="Menor"),CONCATENATE("R4C",'Mapa final'!#REF!),"")</f>
        <v>#REF!</v>
      </c>
      <c r="V49" s="67" t="str">
        <f>IF(AND('Mapa final'!$Y$13="Muy Baja",'Mapa final'!$AA$13="Moderado"),CONCATENATE("R4C",'Mapa final'!$O$13),"")</f>
        <v/>
      </c>
      <c r="W49" s="68" t="e">
        <f>IF(AND('Mapa final'!#REF!="Muy Baja",'Mapa final'!#REF!="Moderado"),CONCATENATE("R4C",'Mapa final'!#REF!),"")</f>
        <v>#REF!</v>
      </c>
      <c r="X49" s="68" t="e">
        <f>IF(AND('Mapa final'!#REF!="Muy Baja",'Mapa final'!#REF!="Moderado"),CONCATENATE("R4C",'Mapa final'!#REF!),"")</f>
        <v>#REF!</v>
      </c>
      <c r="Y49" s="68" t="e">
        <f>IF(AND('Mapa final'!#REF!="Muy Baja",'Mapa final'!#REF!="Moderado"),CONCATENATE("R4C",'Mapa final'!#REF!),"")</f>
        <v>#REF!</v>
      </c>
      <c r="Z49" s="68" t="e">
        <f>IF(AND('Mapa final'!#REF!="Muy Baja",'Mapa final'!#REF!="Moderado"),CONCATENATE("R4C",'Mapa final'!#REF!),"")</f>
        <v>#REF!</v>
      </c>
      <c r="AA49" s="69" t="e">
        <f>IF(AND('Mapa final'!#REF!="Muy Baja",'Mapa final'!#REF!="Moderado"),CONCATENATE("R4C",'Mapa final'!#REF!),"")</f>
        <v>#REF!</v>
      </c>
      <c r="AB49" s="52" t="str">
        <f>IF(AND('Mapa final'!$Y$13="Muy Baja",'Mapa final'!$AA$13="Mayor"),CONCATENATE("R4C",'Mapa final'!$O$13),"")</f>
        <v/>
      </c>
      <c r="AC49" s="53" t="e">
        <f>IF(AND('Mapa final'!#REF!="Muy Baja",'Mapa final'!#REF!="Mayor"),CONCATENATE("R4C",'Mapa final'!#REF!),"")</f>
        <v>#REF!</v>
      </c>
      <c r="AD49" s="53" t="e">
        <f>IF(AND('Mapa final'!#REF!="Muy Baja",'Mapa final'!#REF!="Mayor"),CONCATENATE("R4C",'Mapa final'!#REF!),"")</f>
        <v>#REF!</v>
      </c>
      <c r="AE49" s="53" t="e">
        <f>IF(AND('Mapa final'!#REF!="Muy Baja",'Mapa final'!#REF!="Mayor"),CONCATENATE("R4C",'Mapa final'!#REF!),"")</f>
        <v>#REF!</v>
      </c>
      <c r="AF49" s="53" t="e">
        <f>IF(AND('Mapa final'!#REF!="Muy Baja",'Mapa final'!#REF!="Mayor"),CONCATENATE("R4C",'Mapa final'!#REF!),"")</f>
        <v>#REF!</v>
      </c>
      <c r="AG49" s="54" t="e">
        <f>IF(AND('Mapa final'!#REF!="Muy Baja",'Mapa final'!#REF!="Mayor"),CONCATENATE("R4C",'Mapa final'!#REF!),"")</f>
        <v>#REF!</v>
      </c>
      <c r="AH49" s="55" t="str">
        <f>IF(AND('Mapa final'!$Y$13="Muy Baja",'Mapa final'!$AA$13="Catastrófico"),CONCATENATE("R4C",'Mapa final'!$O$13),"")</f>
        <v/>
      </c>
      <c r="AI49" s="56" t="e">
        <f>IF(AND('Mapa final'!#REF!="Muy Baja",'Mapa final'!#REF!="Catastrófico"),CONCATENATE("R4C",'Mapa final'!#REF!),"")</f>
        <v>#REF!</v>
      </c>
      <c r="AJ49" s="56" t="e">
        <f>IF(AND('Mapa final'!#REF!="Muy Baja",'Mapa final'!#REF!="Catastrófico"),CONCATENATE("R4C",'Mapa final'!#REF!),"")</f>
        <v>#REF!</v>
      </c>
      <c r="AK49" s="56" t="e">
        <f>IF(AND('Mapa final'!#REF!="Muy Baja",'Mapa final'!#REF!="Catastrófico"),CONCATENATE("R4C",'Mapa final'!#REF!),"")</f>
        <v>#REF!</v>
      </c>
      <c r="AL49" s="56" t="e">
        <f>IF(AND('Mapa final'!#REF!="Muy Baja",'Mapa final'!#REF!="Catastrófico"),CONCATENATE("R4C",'Mapa final'!#REF!),"")</f>
        <v>#REF!</v>
      </c>
      <c r="AM49" s="57" t="e">
        <f>IF(AND('Mapa final'!#REF!="Muy Baja",'Mapa final'!#REF!="Catastrófico"),CONCATENATE("R4C",'Mapa final'!#REF!),"")</f>
        <v>#REF!</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252"/>
      <c r="C50" s="252"/>
      <c r="D50" s="253"/>
      <c r="E50" s="351"/>
      <c r="F50" s="350"/>
      <c r="G50" s="350"/>
      <c r="H50" s="350"/>
      <c r="I50" s="366"/>
      <c r="J50" s="76" t="str">
        <f>IF(AND('Mapa final'!$Y$14="Muy Baja",'Mapa final'!$AA$14="Leve"),CONCATENATE("R5C",'Mapa final'!$O$14),"")</f>
        <v/>
      </c>
      <c r="K50" s="77" t="e">
        <f>IF(AND('Mapa final'!#REF!="Muy Baja",'Mapa final'!#REF!="Leve"),CONCATENATE("R5C",'Mapa final'!#REF!),"")</f>
        <v>#REF!</v>
      </c>
      <c r="L50" s="77" t="e">
        <f>IF(AND('Mapa final'!#REF!="Muy Baja",'Mapa final'!#REF!="Leve"),CONCATENATE("R5C",'Mapa final'!#REF!),"")</f>
        <v>#REF!</v>
      </c>
      <c r="M50" s="77" t="e">
        <f>IF(AND('Mapa final'!#REF!="Muy Baja",'Mapa final'!#REF!="Leve"),CONCATENATE("R5C",'Mapa final'!#REF!),"")</f>
        <v>#REF!</v>
      </c>
      <c r="N50" s="77" t="e">
        <f>IF(AND('Mapa final'!#REF!="Muy Baja",'Mapa final'!#REF!="Leve"),CONCATENATE("R5C",'Mapa final'!#REF!),"")</f>
        <v>#REF!</v>
      </c>
      <c r="O50" s="78" t="e">
        <f>IF(AND('Mapa final'!#REF!="Muy Baja",'Mapa final'!#REF!="Leve"),CONCATENATE("R5C",'Mapa final'!#REF!),"")</f>
        <v>#REF!</v>
      </c>
      <c r="P50" s="76" t="str">
        <f>IF(AND('Mapa final'!$Y$14="Muy Baja",'Mapa final'!$AA$14="Menor"),CONCATENATE("R5C",'Mapa final'!$O$14),"")</f>
        <v/>
      </c>
      <c r="Q50" s="77" t="e">
        <f>IF(AND('Mapa final'!#REF!="Muy Baja",'Mapa final'!#REF!="Menor"),CONCATENATE("R5C",'Mapa final'!#REF!),"")</f>
        <v>#REF!</v>
      </c>
      <c r="R50" s="77" t="e">
        <f>IF(AND('Mapa final'!#REF!="Muy Baja",'Mapa final'!#REF!="Menor"),CONCATENATE("R5C",'Mapa final'!#REF!),"")</f>
        <v>#REF!</v>
      </c>
      <c r="S50" s="77" t="e">
        <f>IF(AND('Mapa final'!#REF!="Muy Baja",'Mapa final'!#REF!="Menor"),CONCATENATE("R5C",'Mapa final'!#REF!),"")</f>
        <v>#REF!</v>
      </c>
      <c r="T50" s="77" t="e">
        <f>IF(AND('Mapa final'!#REF!="Muy Baja",'Mapa final'!#REF!="Menor"),CONCATENATE("R5C",'Mapa final'!#REF!),"")</f>
        <v>#REF!</v>
      </c>
      <c r="U50" s="78" t="e">
        <f>IF(AND('Mapa final'!#REF!="Muy Baja",'Mapa final'!#REF!="Menor"),CONCATENATE("R5C",'Mapa final'!#REF!),"")</f>
        <v>#REF!</v>
      </c>
      <c r="V50" s="67" t="str">
        <f>IF(AND('Mapa final'!$Y$14="Muy Baja",'Mapa final'!$AA$14="Moderado"),CONCATENATE("R5C",'Mapa final'!$O$14),"")</f>
        <v/>
      </c>
      <c r="W50" s="68" t="e">
        <f>IF(AND('Mapa final'!#REF!="Muy Baja",'Mapa final'!#REF!="Moderado"),CONCATENATE("R5C",'Mapa final'!#REF!),"")</f>
        <v>#REF!</v>
      </c>
      <c r="X50" s="68" t="e">
        <f>IF(AND('Mapa final'!#REF!="Muy Baja",'Mapa final'!#REF!="Moderado"),CONCATENATE("R5C",'Mapa final'!#REF!),"")</f>
        <v>#REF!</v>
      </c>
      <c r="Y50" s="68" t="e">
        <f>IF(AND('Mapa final'!#REF!="Muy Baja",'Mapa final'!#REF!="Moderado"),CONCATENATE("R5C",'Mapa final'!#REF!),"")</f>
        <v>#REF!</v>
      </c>
      <c r="Z50" s="68" t="e">
        <f>IF(AND('Mapa final'!#REF!="Muy Baja",'Mapa final'!#REF!="Moderado"),CONCATENATE("R5C",'Mapa final'!#REF!),"")</f>
        <v>#REF!</v>
      </c>
      <c r="AA50" s="69" t="e">
        <f>IF(AND('Mapa final'!#REF!="Muy Baja",'Mapa final'!#REF!="Moderado"),CONCATENATE("R5C",'Mapa final'!#REF!),"")</f>
        <v>#REF!</v>
      </c>
      <c r="AB50" s="52" t="str">
        <f>IF(AND('Mapa final'!$Y$14="Muy Baja",'Mapa final'!$AA$14="Mayor"),CONCATENATE("R5C",'Mapa final'!$O$14),"")</f>
        <v/>
      </c>
      <c r="AC50" s="53" t="e">
        <f>IF(AND('Mapa final'!#REF!="Muy Baja",'Mapa final'!#REF!="Mayor"),CONCATENATE("R5C",'Mapa final'!#REF!),"")</f>
        <v>#REF!</v>
      </c>
      <c r="AD50" s="53" t="e">
        <f>IF(AND('Mapa final'!#REF!="Muy Baja",'Mapa final'!#REF!="Mayor"),CONCATENATE("R5C",'Mapa final'!#REF!),"")</f>
        <v>#REF!</v>
      </c>
      <c r="AE50" s="53" t="e">
        <f>IF(AND('Mapa final'!#REF!="Muy Baja",'Mapa final'!#REF!="Mayor"),CONCATENATE("R5C",'Mapa final'!#REF!),"")</f>
        <v>#REF!</v>
      </c>
      <c r="AF50" s="53" t="e">
        <f>IF(AND('Mapa final'!#REF!="Muy Baja",'Mapa final'!#REF!="Mayor"),CONCATENATE("R5C",'Mapa final'!#REF!),"")</f>
        <v>#REF!</v>
      </c>
      <c r="AG50" s="54" t="e">
        <f>IF(AND('Mapa final'!#REF!="Muy Baja",'Mapa final'!#REF!="Mayor"),CONCATENATE("R5C",'Mapa final'!#REF!),"")</f>
        <v>#REF!</v>
      </c>
      <c r="AH50" s="55" t="str">
        <f>IF(AND('Mapa final'!$Y$14="Muy Baja",'Mapa final'!$AA$14="Catastrófico"),CONCATENATE("R5C",'Mapa final'!$O$14),"")</f>
        <v/>
      </c>
      <c r="AI50" s="56" t="e">
        <f>IF(AND('Mapa final'!#REF!="Muy Baja",'Mapa final'!#REF!="Catastrófico"),CONCATENATE("R5C",'Mapa final'!#REF!),"")</f>
        <v>#REF!</v>
      </c>
      <c r="AJ50" s="56" t="e">
        <f>IF(AND('Mapa final'!#REF!="Muy Baja",'Mapa final'!#REF!="Catastrófico"),CONCATENATE("R5C",'Mapa final'!#REF!),"")</f>
        <v>#REF!</v>
      </c>
      <c r="AK50" s="56" t="e">
        <f>IF(AND('Mapa final'!#REF!="Muy Baja",'Mapa final'!#REF!="Catastrófico"),CONCATENATE("R5C",'Mapa final'!#REF!),"")</f>
        <v>#REF!</v>
      </c>
      <c r="AL50" s="56" t="e">
        <f>IF(AND('Mapa final'!#REF!="Muy Baja",'Mapa final'!#REF!="Catastrófico"),CONCATENATE("R5C",'Mapa final'!#REF!),"")</f>
        <v>#REF!</v>
      </c>
      <c r="AM50" s="57" t="e">
        <f>IF(AND('Mapa final'!#REF!="Muy Baja",'Mapa final'!#REF!="Catastrófico"),CONCATENATE("R5C",'Mapa final'!#REF!),"")</f>
        <v>#REF!</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252"/>
      <c r="C51" s="252"/>
      <c r="D51" s="253"/>
      <c r="E51" s="351"/>
      <c r="F51" s="350"/>
      <c r="G51" s="350"/>
      <c r="H51" s="350"/>
      <c r="I51" s="366"/>
      <c r="J51" s="76" t="str">
        <f>IF(AND('Mapa final'!$Y$15="Muy Baja",'Mapa final'!$AA$15="Leve"),CONCATENATE("R6C",'Mapa final'!$O$15),"")</f>
        <v/>
      </c>
      <c r="K51" s="77" t="e">
        <f>IF(AND('Mapa final'!#REF!="Muy Baja",'Mapa final'!#REF!="Leve"),CONCATENATE("R6C",'Mapa final'!#REF!),"")</f>
        <v>#REF!</v>
      </c>
      <c r="L51" s="77" t="e">
        <f>IF(AND('Mapa final'!#REF!="Muy Baja",'Mapa final'!#REF!="Leve"),CONCATENATE("R6C",'Mapa final'!#REF!),"")</f>
        <v>#REF!</v>
      </c>
      <c r="M51" s="77" t="e">
        <f>IF(AND('Mapa final'!#REF!="Muy Baja",'Mapa final'!#REF!="Leve"),CONCATENATE("R6C",'Mapa final'!#REF!),"")</f>
        <v>#REF!</v>
      </c>
      <c r="N51" s="77" t="e">
        <f>IF(AND('Mapa final'!#REF!="Muy Baja",'Mapa final'!#REF!="Leve"),CONCATENATE("R6C",'Mapa final'!#REF!),"")</f>
        <v>#REF!</v>
      </c>
      <c r="O51" s="78" t="e">
        <f>IF(AND('Mapa final'!#REF!="Muy Baja",'Mapa final'!#REF!="Leve"),CONCATENATE("R6C",'Mapa final'!#REF!),"")</f>
        <v>#REF!</v>
      </c>
      <c r="P51" s="76" t="str">
        <f>IF(AND('Mapa final'!$Y$15="Muy Baja",'Mapa final'!$AA$15="Menor"),CONCATENATE("R6C",'Mapa final'!$O$15),"")</f>
        <v/>
      </c>
      <c r="Q51" s="77" t="e">
        <f>IF(AND('Mapa final'!#REF!="Muy Baja",'Mapa final'!#REF!="Menor"),CONCATENATE("R6C",'Mapa final'!#REF!),"")</f>
        <v>#REF!</v>
      </c>
      <c r="R51" s="77" t="e">
        <f>IF(AND('Mapa final'!#REF!="Muy Baja",'Mapa final'!#REF!="Menor"),CONCATENATE("R6C",'Mapa final'!#REF!),"")</f>
        <v>#REF!</v>
      </c>
      <c r="S51" s="77" t="e">
        <f>IF(AND('Mapa final'!#REF!="Muy Baja",'Mapa final'!#REF!="Menor"),CONCATENATE("R6C",'Mapa final'!#REF!),"")</f>
        <v>#REF!</v>
      </c>
      <c r="T51" s="77" t="e">
        <f>IF(AND('Mapa final'!#REF!="Muy Baja",'Mapa final'!#REF!="Menor"),CONCATENATE("R6C",'Mapa final'!#REF!),"")</f>
        <v>#REF!</v>
      </c>
      <c r="U51" s="78" t="e">
        <f>IF(AND('Mapa final'!#REF!="Muy Baja",'Mapa final'!#REF!="Menor"),CONCATENATE("R6C",'Mapa final'!#REF!),"")</f>
        <v>#REF!</v>
      </c>
      <c r="V51" s="67" t="str">
        <f>IF(AND('Mapa final'!$Y$15="Muy Baja",'Mapa final'!$AA$15="Moderado"),CONCATENATE("R6C",'Mapa final'!$O$15),"")</f>
        <v/>
      </c>
      <c r="W51" s="68" t="e">
        <f>IF(AND('Mapa final'!#REF!="Muy Baja",'Mapa final'!#REF!="Moderado"),CONCATENATE("R6C",'Mapa final'!#REF!),"")</f>
        <v>#REF!</v>
      </c>
      <c r="X51" s="68" t="e">
        <f>IF(AND('Mapa final'!#REF!="Muy Baja",'Mapa final'!#REF!="Moderado"),CONCATENATE("R6C",'Mapa final'!#REF!),"")</f>
        <v>#REF!</v>
      </c>
      <c r="Y51" s="68" t="e">
        <f>IF(AND('Mapa final'!#REF!="Muy Baja",'Mapa final'!#REF!="Moderado"),CONCATENATE("R6C",'Mapa final'!#REF!),"")</f>
        <v>#REF!</v>
      </c>
      <c r="Z51" s="68" t="e">
        <f>IF(AND('Mapa final'!#REF!="Muy Baja",'Mapa final'!#REF!="Moderado"),CONCATENATE("R6C",'Mapa final'!#REF!),"")</f>
        <v>#REF!</v>
      </c>
      <c r="AA51" s="69" t="e">
        <f>IF(AND('Mapa final'!#REF!="Muy Baja",'Mapa final'!#REF!="Moderado"),CONCATENATE("R6C",'Mapa final'!#REF!),"")</f>
        <v>#REF!</v>
      </c>
      <c r="AB51" s="52" t="str">
        <f>IF(AND('Mapa final'!$Y$15="Muy Baja",'Mapa final'!$AA$15="Mayor"),CONCATENATE("R6C",'Mapa final'!$O$15),"")</f>
        <v/>
      </c>
      <c r="AC51" s="53" t="e">
        <f>IF(AND('Mapa final'!#REF!="Muy Baja",'Mapa final'!#REF!="Mayor"),CONCATENATE("R6C",'Mapa final'!#REF!),"")</f>
        <v>#REF!</v>
      </c>
      <c r="AD51" s="53" t="e">
        <f>IF(AND('Mapa final'!#REF!="Muy Baja",'Mapa final'!#REF!="Mayor"),CONCATENATE("R6C",'Mapa final'!#REF!),"")</f>
        <v>#REF!</v>
      </c>
      <c r="AE51" s="53" t="e">
        <f>IF(AND('Mapa final'!#REF!="Muy Baja",'Mapa final'!#REF!="Mayor"),CONCATENATE("R6C",'Mapa final'!#REF!),"")</f>
        <v>#REF!</v>
      </c>
      <c r="AF51" s="53" t="e">
        <f>IF(AND('Mapa final'!#REF!="Muy Baja",'Mapa final'!#REF!="Mayor"),CONCATENATE("R6C",'Mapa final'!#REF!),"")</f>
        <v>#REF!</v>
      </c>
      <c r="AG51" s="54" t="e">
        <f>IF(AND('Mapa final'!#REF!="Muy Baja",'Mapa final'!#REF!="Mayor"),CONCATENATE("R6C",'Mapa final'!#REF!),"")</f>
        <v>#REF!</v>
      </c>
      <c r="AH51" s="55" t="str">
        <f>IF(AND('Mapa final'!$Y$15="Muy Baja",'Mapa final'!$AA$15="Catastrófico"),CONCATENATE("R6C",'Mapa final'!$O$15),"")</f>
        <v/>
      </c>
      <c r="AI51" s="56" t="e">
        <f>IF(AND('Mapa final'!#REF!="Muy Baja",'Mapa final'!#REF!="Catastrófico"),CONCATENATE("R6C",'Mapa final'!#REF!),"")</f>
        <v>#REF!</v>
      </c>
      <c r="AJ51" s="56" t="e">
        <f>IF(AND('Mapa final'!#REF!="Muy Baja",'Mapa final'!#REF!="Catastrófico"),CONCATENATE("R6C",'Mapa final'!#REF!),"")</f>
        <v>#REF!</v>
      </c>
      <c r="AK51" s="56" t="e">
        <f>IF(AND('Mapa final'!#REF!="Muy Baja",'Mapa final'!#REF!="Catastrófico"),CONCATENATE("R6C",'Mapa final'!#REF!),"")</f>
        <v>#REF!</v>
      </c>
      <c r="AL51" s="56" t="e">
        <f>IF(AND('Mapa final'!#REF!="Muy Baja",'Mapa final'!#REF!="Catastrófico"),CONCATENATE("R6C",'Mapa final'!#REF!),"")</f>
        <v>#REF!</v>
      </c>
      <c r="AM51" s="57" t="e">
        <f>IF(AND('Mapa final'!#REF!="Muy Baja",'Mapa final'!#REF!="Catastrófico"),CONCATENATE("R6C",'Mapa final'!#REF!),"")</f>
        <v>#REF!</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252"/>
      <c r="C52" s="252"/>
      <c r="D52" s="253"/>
      <c r="E52" s="351"/>
      <c r="F52" s="350"/>
      <c r="G52" s="350"/>
      <c r="H52" s="350"/>
      <c r="I52" s="366"/>
      <c r="J52" s="76" t="str">
        <f>IF(AND('Mapa final'!$Y$16="Muy Baja",'Mapa final'!$AA$16="Leve"),CONCATENATE("R7C",'Mapa final'!$O$16),"")</f>
        <v/>
      </c>
      <c r="K52" s="77" t="e">
        <f>IF(AND('Mapa final'!#REF!="Muy Baja",'Mapa final'!#REF!="Leve"),CONCATENATE("R7C",'Mapa final'!#REF!),"")</f>
        <v>#REF!</v>
      </c>
      <c r="L52" s="77" t="e">
        <f>IF(AND('Mapa final'!#REF!="Muy Baja",'Mapa final'!#REF!="Leve"),CONCATENATE("R7C",'Mapa final'!#REF!),"")</f>
        <v>#REF!</v>
      </c>
      <c r="M52" s="77" t="e">
        <f>IF(AND('Mapa final'!#REF!="Muy Baja",'Mapa final'!#REF!="Leve"),CONCATENATE("R7C",'Mapa final'!#REF!),"")</f>
        <v>#REF!</v>
      </c>
      <c r="N52" s="77" t="e">
        <f>IF(AND('Mapa final'!#REF!="Muy Baja",'Mapa final'!#REF!="Leve"),CONCATENATE("R7C",'Mapa final'!#REF!),"")</f>
        <v>#REF!</v>
      </c>
      <c r="O52" s="78" t="e">
        <f>IF(AND('Mapa final'!#REF!="Muy Baja",'Mapa final'!#REF!="Leve"),CONCATENATE("R7C",'Mapa final'!#REF!),"")</f>
        <v>#REF!</v>
      </c>
      <c r="P52" s="76" t="str">
        <f>IF(AND('Mapa final'!$Y$16="Muy Baja",'Mapa final'!$AA$16="Menor"),CONCATENATE("R7C",'Mapa final'!$O$16),"")</f>
        <v/>
      </c>
      <c r="Q52" s="77" t="e">
        <f>IF(AND('Mapa final'!#REF!="Muy Baja",'Mapa final'!#REF!="Menor"),CONCATENATE("R7C",'Mapa final'!#REF!),"")</f>
        <v>#REF!</v>
      </c>
      <c r="R52" s="77" t="e">
        <f>IF(AND('Mapa final'!#REF!="Muy Baja",'Mapa final'!#REF!="Menor"),CONCATENATE("R7C",'Mapa final'!#REF!),"")</f>
        <v>#REF!</v>
      </c>
      <c r="S52" s="77" t="e">
        <f>IF(AND('Mapa final'!#REF!="Muy Baja",'Mapa final'!#REF!="Menor"),CONCATENATE("R7C",'Mapa final'!#REF!),"")</f>
        <v>#REF!</v>
      </c>
      <c r="T52" s="77" t="e">
        <f>IF(AND('Mapa final'!#REF!="Muy Baja",'Mapa final'!#REF!="Menor"),CONCATENATE("R7C",'Mapa final'!#REF!),"")</f>
        <v>#REF!</v>
      </c>
      <c r="U52" s="78" t="e">
        <f>IF(AND('Mapa final'!#REF!="Muy Baja",'Mapa final'!#REF!="Menor"),CONCATENATE("R7C",'Mapa final'!#REF!),"")</f>
        <v>#REF!</v>
      </c>
      <c r="V52" s="67" t="str">
        <f>IF(AND('Mapa final'!$Y$16="Muy Baja",'Mapa final'!$AA$16="Moderado"),CONCATENATE("R7C",'Mapa final'!$O$16),"")</f>
        <v/>
      </c>
      <c r="W52" s="68" t="e">
        <f>IF(AND('Mapa final'!#REF!="Muy Baja",'Mapa final'!#REF!="Moderado"),CONCATENATE("R7C",'Mapa final'!#REF!),"")</f>
        <v>#REF!</v>
      </c>
      <c r="X52" s="68" t="e">
        <f>IF(AND('Mapa final'!#REF!="Muy Baja",'Mapa final'!#REF!="Moderado"),CONCATENATE("R7C",'Mapa final'!#REF!),"")</f>
        <v>#REF!</v>
      </c>
      <c r="Y52" s="68" t="e">
        <f>IF(AND('Mapa final'!#REF!="Muy Baja",'Mapa final'!#REF!="Moderado"),CONCATENATE("R7C",'Mapa final'!#REF!),"")</f>
        <v>#REF!</v>
      </c>
      <c r="Z52" s="68" t="e">
        <f>IF(AND('Mapa final'!#REF!="Muy Baja",'Mapa final'!#REF!="Moderado"),CONCATENATE("R7C",'Mapa final'!#REF!),"")</f>
        <v>#REF!</v>
      </c>
      <c r="AA52" s="69" t="e">
        <f>IF(AND('Mapa final'!#REF!="Muy Baja",'Mapa final'!#REF!="Moderado"),CONCATENATE("R7C",'Mapa final'!#REF!),"")</f>
        <v>#REF!</v>
      </c>
      <c r="AB52" s="52" t="str">
        <f>IF(AND('Mapa final'!$Y$16="Muy Baja",'Mapa final'!$AA$16="Mayor"),CONCATENATE("R7C",'Mapa final'!$O$16),"")</f>
        <v/>
      </c>
      <c r="AC52" s="53" t="e">
        <f>IF(AND('Mapa final'!#REF!="Muy Baja",'Mapa final'!#REF!="Mayor"),CONCATENATE("R7C",'Mapa final'!#REF!),"")</f>
        <v>#REF!</v>
      </c>
      <c r="AD52" s="53" t="e">
        <f>IF(AND('Mapa final'!#REF!="Muy Baja",'Mapa final'!#REF!="Mayor"),CONCATENATE("R7C",'Mapa final'!#REF!),"")</f>
        <v>#REF!</v>
      </c>
      <c r="AE52" s="53" t="e">
        <f>IF(AND('Mapa final'!#REF!="Muy Baja",'Mapa final'!#REF!="Mayor"),CONCATENATE("R7C",'Mapa final'!#REF!),"")</f>
        <v>#REF!</v>
      </c>
      <c r="AF52" s="53" t="e">
        <f>IF(AND('Mapa final'!#REF!="Muy Baja",'Mapa final'!#REF!="Mayor"),CONCATENATE("R7C",'Mapa final'!#REF!),"")</f>
        <v>#REF!</v>
      </c>
      <c r="AG52" s="54" t="e">
        <f>IF(AND('Mapa final'!#REF!="Muy Baja",'Mapa final'!#REF!="Mayor"),CONCATENATE("R7C",'Mapa final'!#REF!),"")</f>
        <v>#REF!</v>
      </c>
      <c r="AH52" s="55" t="str">
        <f>IF(AND('Mapa final'!$Y$16="Muy Baja",'Mapa final'!$AA$16="Catastrófico"),CONCATENATE("R7C",'Mapa final'!$O$16),"")</f>
        <v/>
      </c>
      <c r="AI52" s="56" t="e">
        <f>IF(AND('Mapa final'!#REF!="Muy Baja",'Mapa final'!#REF!="Catastrófico"),CONCATENATE("R7C",'Mapa final'!#REF!),"")</f>
        <v>#REF!</v>
      </c>
      <c r="AJ52" s="56" t="e">
        <f>IF(AND('Mapa final'!#REF!="Muy Baja",'Mapa final'!#REF!="Catastrófico"),CONCATENATE("R7C",'Mapa final'!#REF!),"")</f>
        <v>#REF!</v>
      </c>
      <c r="AK52" s="56" t="e">
        <f>IF(AND('Mapa final'!#REF!="Muy Baja",'Mapa final'!#REF!="Catastrófico"),CONCATENATE("R7C",'Mapa final'!#REF!),"")</f>
        <v>#REF!</v>
      </c>
      <c r="AL52" s="56" t="e">
        <f>IF(AND('Mapa final'!#REF!="Muy Baja",'Mapa final'!#REF!="Catastrófico"),CONCATENATE("R7C",'Mapa final'!#REF!),"")</f>
        <v>#REF!</v>
      </c>
      <c r="AM52" s="57" t="e">
        <f>IF(AND('Mapa final'!#REF!="Muy Baja",'Mapa final'!#REF!="Catastrófico"),CONCATENATE("R7C",'Mapa final'!#REF!),"")</f>
        <v>#REF!</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252"/>
      <c r="C53" s="252"/>
      <c r="D53" s="253"/>
      <c r="E53" s="351"/>
      <c r="F53" s="350"/>
      <c r="G53" s="350"/>
      <c r="H53" s="350"/>
      <c r="I53" s="366"/>
      <c r="J53" s="76" t="str">
        <f>IF(AND('Mapa final'!$Y$17="Muy Baja",'Mapa final'!$AA$17="Leve"),CONCATENATE("R8C",'Mapa final'!$O$17),"")</f>
        <v/>
      </c>
      <c r="K53" s="77" t="str">
        <f>IF(AND('Mapa final'!$Y$18="Muy Baja",'Mapa final'!$AA$18="Leve"),CONCATENATE("R8C",'Mapa final'!$O$18),"")</f>
        <v/>
      </c>
      <c r="L53" s="77" t="str">
        <f>IF(AND('Mapa final'!$Y$19="Muy Baja",'Mapa final'!$AA$19="Leve"),CONCATENATE("R8C",'Mapa final'!$O$19),"")</f>
        <v/>
      </c>
      <c r="M53" s="77" t="str">
        <f>IF(AND('Mapa final'!$Y$20="Muy Baja",'Mapa final'!$AA$20="Leve"),CONCATENATE("R8C",'Mapa final'!$O$20),"")</f>
        <v/>
      </c>
      <c r="N53" s="77" t="str">
        <f>IF(AND('Mapa final'!$Y$21="Muy Baja",'Mapa final'!$AA$21="Leve"),CONCATENATE("R8C",'Mapa final'!$O$21),"")</f>
        <v/>
      </c>
      <c r="O53" s="78" t="str">
        <f>IF(AND('Mapa final'!$Y$22="Muy Baja",'Mapa final'!$AA$22="Leve"),CONCATENATE("R8C",'Mapa final'!$O$22),"")</f>
        <v/>
      </c>
      <c r="P53" s="76" t="str">
        <f>IF(AND('Mapa final'!$Y$17="Muy Baja",'Mapa final'!$AA$17="Menor"),CONCATENATE("R8C",'Mapa final'!$O$17),"")</f>
        <v/>
      </c>
      <c r="Q53" s="77" t="str">
        <f>IF(AND('Mapa final'!$Y$18="Muy Baja",'Mapa final'!$AA$18="Menor"),CONCATENATE("R8C",'Mapa final'!$O$18),"")</f>
        <v/>
      </c>
      <c r="R53" s="77" t="str">
        <f>IF(AND('Mapa final'!$Y$19="Muy Baja",'Mapa final'!$AA$19="Menor"),CONCATENATE("R8C",'Mapa final'!$O$19),"")</f>
        <v/>
      </c>
      <c r="S53" s="77" t="str">
        <f>IF(AND('Mapa final'!$Y$20="Muy Baja",'Mapa final'!$AA$20="Menor"),CONCATENATE("R8C",'Mapa final'!$O$20),"")</f>
        <v/>
      </c>
      <c r="T53" s="77" t="str">
        <f>IF(AND('Mapa final'!$Y$21="Muy Baja",'Mapa final'!$AA$21="Menor"),CONCATENATE("R8C",'Mapa final'!$O$21),"")</f>
        <v/>
      </c>
      <c r="U53" s="78" t="str">
        <f>IF(AND('Mapa final'!$Y$22="Muy Baja",'Mapa final'!$AA$22="Menor"),CONCATENATE("R8C",'Mapa final'!$O$22),"")</f>
        <v/>
      </c>
      <c r="V53" s="67" t="str">
        <f>IF(AND('Mapa final'!$Y$17="Muy Baja",'Mapa final'!$AA$17="Moderado"),CONCATENATE("R8C",'Mapa final'!$O$17),"")</f>
        <v/>
      </c>
      <c r="W53" s="68" t="str">
        <f>IF(AND('Mapa final'!$Y$18="Muy Baja",'Mapa final'!$AA$18="Moderado"),CONCATENATE("R8C",'Mapa final'!$O$18),"")</f>
        <v/>
      </c>
      <c r="X53" s="68" t="str">
        <f>IF(AND('Mapa final'!$Y$19="Muy Baja",'Mapa final'!$AA$19="Moderado"),CONCATENATE("R8C",'Mapa final'!$O$19),"")</f>
        <v/>
      </c>
      <c r="Y53" s="68" t="str">
        <f>IF(AND('Mapa final'!$Y$20="Muy Baja",'Mapa final'!$AA$20="Moderado"),CONCATENATE("R8C",'Mapa final'!$O$20),"")</f>
        <v/>
      </c>
      <c r="Z53" s="68" t="str">
        <f>IF(AND('Mapa final'!$Y$21="Muy Baja",'Mapa final'!$AA$21="Moderado"),CONCATENATE("R8C",'Mapa final'!$O$21),"")</f>
        <v/>
      </c>
      <c r="AA53" s="69" t="str">
        <f>IF(AND('Mapa final'!$Y$22="Muy Baja",'Mapa final'!$AA$22="Moderado"),CONCATENATE("R8C",'Mapa final'!$O$22),"")</f>
        <v/>
      </c>
      <c r="AB53" s="52" t="str">
        <f>IF(AND('Mapa final'!$Y$17="Muy Baja",'Mapa final'!$AA$17="Mayor"),CONCATENATE("R8C",'Mapa final'!$O$17),"")</f>
        <v/>
      </c>
      <c r="AC53" s="53" t="str">
        <f>IF(AND('Mapa final'!$Y$18="Muy Baja",'Mapa final'!$AA$18="Mayor"),CONCATENATE("R8C",'Mapa final'!$O$18),"")</f>
        <v/>
      </c>
      <c r="AD53" s="53" t="str">
        <f>IF(AND('Mapa final'!$Y$19="Muy Baja",'Mapa final'!$AA$19="Mayor"),CONCATENATE("R8C",'Mapa final'!$O$19),"")</f>
        <v/>
      </c>
      <c r="AE53" s="53" t="str">
        <f>IF(AND('Mapa final'!$Y$20="Muy Baja",'Mapa final'!$AA$20="Mayor"),CONCATENATE("R8C",'Mapa final'!$O$20),"")</f>
        <v/>
      </c>
      <c r="AF53" s="53" t="str">
        <f>IF(AND('Mapa final'!$Y$21="Muy Baja",'Mapa final'!$AA$21="Mayor"),CONCATENATE("R8C",'Mapa final'!$O$21),"")</f>
        <v/>
      </c>
      <c r="AG53" s="54" t="str">
        <f>IF(AND('Mapa final'!$Y$22="Muy Baja",'Mapa final'!$AA$22="Mayor"),CONCATENATE("R8C",'Mapa final'!$O$22),"")</f>
        <v/>
      </c>
      <c r="AH53" s="55" t="str">
        <f>IF(AND('Mapa final'!$Y$17="Muy Baja",'Mapa final'!$AA$17="Catastrófico"),CONCATENATE("R8C",'Mapa final'!$O$17),"")</f>
        <v/>
      </c>
      <c r="AI53" s="56" t="str">
        <f>IF(AND('Mapa final'!$Y$18="Muy Baja",'Mapa final'!$AA$18="Catastrófico"),CONCATENATE("R8C",'Mapa final'!$O$18),"")</f>
        <v/>
      </c>
      <c r="AJ53" s="56" t="str">
        <f>IF(AND('Mapa final'!$Y$19="Muy Baja",'Mapa final'!$AA$19="Catastrófico"),CONCATENATE("R8C",'Mapa final'!$O$19),"")</f>
        <v/>
      </c>
      <c r="AK53" s="56" t="str">
        <f>IF(AND('Mapa final'!$Y$20="Muy Baja",'Mapa final'!$AA$20="Catastrófico"),CONCATENATE("R8C",'Mapa final'!$O$20),"")</f>
        <v/>
      </c>
      <c r="AL53" s="56" t="str">
        <f>IF(AND('Mapa final'!$Y$21="Muy Baja",'Mapa final'!$AA$21="Catastrófico"),CONCATENATE("R8C",'Mapa final'!$O$21),"")</f>
        <v/>
      </c>
      <c r="AM53" s="57" t="str">
        <f>IF(AND('Mapa final'!$Y$22="Muy Baja",'Mapa final'!$AA$22="Catastrófico"),CONCATENATE("R8C",'Mapa final'!$O$22),"")</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252"/>
      <c r="C54" s="252"/>
      <c r="D54" s="253"/>
      <c r="E54" s="351"/>
      <c r="F54" s="350"/>
      <c r="G54" s="350"/>
      <c r="H54" s="350"/>
      <c r="I54" s="366"/>
      <c r="J54" s="76" t="str">
        <f>IF(AND('Mapa final'!$Y$23="Muy Baja",'Mapa final'!$AA$23="Leve"),CONCATENATE("R9C",'Mapa final'!$O$23),"")</f>
        <v/>
      </c>
      <c r="K54" s="77" t="str">
        <f>IF(AND('Mapa final'!$Y$24="Muy Baja",'Mapa final'!$AA$24="Leve"),CONCATENATE("R9C",'Mapa final'!$O$24),"")</f>
        <v/>
      </c>
      <c r="L54" s="77" t="str">
        <f>IF(AND('Mapa final'!$Y$25="Muy Baja",'Mapa final'!$AA$25="Leve"),CONCATENATE("R9C",'Mapa final'!$O$25),"")</f>
        <v/>
      </c>
      <c r="M54" s="77" t="str">
        <f>IF(AND('Mapa final'!$Y$26="Muy Baja",'Mapa final'!$AA$26="Leve"),CONCATENATE("R9C",'Mapa final'!$O$26),"")</f>
        <v/>
      </c>
      <c r="N54" s="77" t="str">
        <f>IF(AND('Mapa final'!$Y$27="Muy Baja",'Mapa final'!$AA$27="Leve"),CONCATENATE("R9C",'Mapa final'!$O$27),"")</f>
        <v/>
      </c>
      <c r="O54" s="78" t="str">
        <f>IF(AND('Mapa final'!$Y$28="Muy Baja",'Mapa final'!$AA$28="Leve"),CONCATENATE("R9C",'Mapa final'!$O$28),"")</f>
        <v/>
      </c>
      <c r="P54" s="76" t="str">
        <f>IF(AND('Mapa final'!$Y$23="Muy Baja",'Mapa final'!$AA$23="Menor"),CONCATENATE("R9C",'Mapa final'!$O$23),"")</f>
        <v/>
      </c>
      <c r="Q54" s="77" t="str">
        <f>IF(AND('Mapa final'!$Y$24="Muy Baja",'Mapa final'!$AA$24="Menor"),CONCATENATE("R9C",'Mapa final'!$O$24),"")</f>
        <v/>
      </c>
      <c r="R54" s="77" t="str">
        <f>IF(AND('Mapa final'!$Y$25="Muy Baja",'Mapa final'!$AA$25="Menor"),CONCATENATE("R9C",'Mapa final'!$O$25),"")</f>
        <v/>
      </c>
      <c r="S54" s="77" t="str">
        <f>IF(AND('Mapa final'!$Y$26="Muy Baja",'Mapa final'!$AA$26="Menor"),CONCATENATE("R9C",'Mapa final'!$O$26),"")</f>
        <v/>
      </c>
      <c r="T54" s="77" t="str">
        <f>IF(AND('Mapa final'!$Y$27="Muy Baja",'Mapa final'!$AA$27="Menor"),CONCATENATE("R9C",'Mapa final'!$O$27),"")</f>
        <v/>
      </c>
      <c r="U54" s="78" t="str">
        <f>IF(AND('Mapa final'!$Y$28="Muy Baja",'Mapa final'!$AA$28="Menor"),CONCATENATE("R9C",'Mapa final'!$O$28),"")</f>
        <v/>
      </c>
      <c r="V54" s="67" t="str">
        <f>IF(AND('Mapa final'!$Y$23="Muy Baja",'Mapa final'!$AA$23="Moderado"),CONCATENATE("R9C",'Mapa final'!$O$23),"")</f>
        <v/>
      </c>
      <c r="W54" s="68" t="str">
        <f>IF(AND('Mapa final'!$Y$24="Muy Baja",'Mapa final'!$AA$24="Moderado"),CONCATENATE("R9C",'Mapa final'!$O$24),"")</f>
        <v/>
      </c>
      <c r="X54" s="68" t="str">
        <f>IF(AND('Mapa final'!$Y$25="Muy Baja",'Mapa final'!$AA$25="Moderado"),CONCATENATE("R9C",'Mapa final'!$O$25),"")</f>
        <v/>
      </c>
      <c r="Y54" s="68" t="str">
        <f>IF(AND('Mapa final'!$Y$26="Muy Baja",'Mapa final'!$AA$26="Moderado"),CONCATENATE("R9C",'Mapa final'!$O$26),"")</f>
        <v/>
      </c>
      <c r="Z54" s="68" t="str">
        <f>IF(AND('Mapa final'!$Y$27="Muy Baja",'Mapa final'!$AA$27="Moderado"),CONCATENATE("R9C",'Mapa final'!$O$27),"")</f>
        <v/>
      </c>
      <c r="AA54" s="69" t="str">
        <f>IF(AND('Mapa final'!$Y$28="Muy Baja",'Mapa final'!$AA$28="Moderado"),CONCATENATE("R9C",'Mapa final'!$O$28),"")</f>
        <v/>
      </c>
      <c r="AB54" s="52" t="str">
        <f>IF(AND('Mapa final'!$Y$23="Muy Baja",'Mapa final'!$AA$23="Mayor"),CONCATENATE("R9C",'Mapa final'!$O$23),"")</f>
        <v/>
      </c>
      <c r="AC54" s="53" t="str">
        <f>IF(AND('Mapa final'!$Y$24="Muy Baja",'Mapa final'!$AA$24="Mayor"),CONCATENATE("R9C",'Mapa final'!$O$24),"")</f>
        <v/>
      </c>
      <c r="AD54" s="53" t="str">
        <f>IF(AND('Mapa final'!$Y$25="Muy Baja",'Mapa final'!$AA$25="Mayor"),CONCATENATE("R9C",'Mapa final'!$O$25),"")</f>
        <v/>
      </c>
      <c r="AE54" s="53" t="str">
        <f>IF(AND('Mapa final'!$Y$26="Muy Baja",'Mapa final'!$AA$26="Mayor"),CONCATENATE("R9C",'Mapa final'!$O$26),"")</f>
        <v/>
      </c>
      <c r="AF54" s="53" t="str">
        <f>IF(AND('Mapa final'!$Y$27="Muy Baja",'Mapa final'!$AA$27="Mayor"),CONCATENATE("R9C",'Mapa final'!$O$27),"")</f>
        <v/>
      </c>
      <c r="AG54" s="54" t="str">
        <f>IF(AND('Mapa final'!$Y$28="Muy Baja",'Mapa final'!$AA$28="Mayor"),CONCATENATE("R9C",'Mapa final'!$O$28),"")</f>
        <v/>
      </c>
      <c r="AH54" s="55" t="str">
        <f>IF(AND('Mapa final'!$Y$23="Muy Baja",'Mapa final'!$AA$23="Catastrófico"),CONCATENATE("R9C",'Mapa final'!$O$23),"")</f>
        <v/>
      </c>
      <c r="AI54" s="56" t="str">
        <f>IF(AND('Mapa final'!$Y$24="Muy Baja",'Mapa final'!$AA$24="Catastrófico"),CONCATENATE("R9C",'Mapa final'!$O$24),"")</f>
        <v/>
      </c>
      <c r="AJ54" s="56" t="str">
        <f>IF(AND('Mapa final'!$Y$25="Muy Baja",'Mapa final'!$AA$25="Catastrófico"),CONCATENATE("R9C",'Mapa final'!$O$25),"")</f>
        <v/>
      </c>
      <c r="AK54" s="56" t="str">
        <f>IF(AND('Mapa final'!$Y$26="Muy Baja",'Mapa final'!$AA$26="Catastrófico"),CONCATENATE("R9C",'Mapa final'!$O$26),"")</f>
        <v/>
      </c>
      <c r="AL54" s="56" t="str">
        <f>IF(AND('Mapa final'!$Y$27="Muy Baja",'Mapa final'!$AA$27="Catastrófico"),CONCATENATE("R9C",'Mapa final'!$O$27),"")</f>
        <v/>
      </c>
      <c r="AM54" s="57" t="str">
        <f>IF(AND('Mapa final'!$Y$28="Muy Baja",'Mapa final'!$AA$28="Catastrófico"),CONCATENATE("R9C",'Mapa final'!$O$28),"")</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252"/>
      <c r="C55" s="252"/>
      <c r="D55" s="253"/>
      <c r="E55" s="352"/>
      <c r="F55" s="353"/>
      <c r="G55" s="353"/>
      <c r="H55" s="353"/>
      <c r="I55" s="367"/>
      <c r="J55" s="79" t="str">
        <f>IF(AND('Mapa final'!$Y$29="Muy Baja",'Mapa final'!$AA$29="Leve"),CONCATENATE("R10C",'Mapa final'!$O$29),"")</f>
        <v/>
      </c>
      <c r="K55" s="80" t="str">
        <f>IF(AND('Mapa final'!$Y$30="Muy Baja",'Mapa final'!$AA$30="Leve"),CONCATENATE("R10C",'Mapa final'!$O$30),"")</f>
        <v/>
      </c>
      <c r="L55" s="80" t="str">
        <f>IF(AND('Mapa final'!$Y$31="Muy Baja",'Mapa final'!$AA$31="Leve"),CONCATENATE("R10C",'Mapa final'!$O$31),"")</f>
        <v/>
      </c>
      <c r="M55" s="80" t="str">
        <f>IF(AND('Mapa final'!$Y$32="Muy Baja",'Mapa final'!$AA$32="Leve"),CONCATENATE("R10C",'Mapa final'!$O$32),"")</f>
        <v/>
      </c>
      <c r="N55" s="80" t="str">
        <f>IF(AND('Mapa final'!$Y$33="Muy Baja",'Mapa final'!$AA$33="Leve"),CONCATENATE("R10C",'Mapa final'!$O$33),"")</f>
        <v/>
      </c>
      <c r="O55" s="81" t="str">
        <f>IF(AND('Mapa final'!$Y$34="Muy Baja",'Mapa final'!$AA$34="Leve"),CONCATENATE("R10C",'Mapa final'!$O$34),"")</f>
        <v/>
      </c>
      <c r="P55" s="79" t="str">
        <f>IF(AND('Mapa final'!$Y$29="Muy Baja",'Mapa final'!$AA$29="Menor"),CONCATENATE("R10C",'Mapa final'!$O$29),"")</f>
        <v/>
      </c>
      <c r="Q55" s="80" t="str">
        <f>IF(AND('Mapa final'!$Y$30="Muy Baja",'Mapa final'!$AA$30="Menor"),CONCATENATE("R10C",'Mapa final'!$O$30),"")</f>
        <v/>
      </c>
      <c r="R55" s="80" t="str">
        <f>IF(AND('Mapa final'!$Y$31="Muy Baja",'Mapa final'!$AA$31="Menor"),CONCATENATE("R10C",'Mapa final'!$O$31),"")</f>
        <v/>
      </c>
      <c r="S55" s="80" t="str">
        <f>IF(AND('Mapa final'!$Y$32="Muy Baja",'Mapa final'!$AA$32="Menor"),CONCATENATE("R10C",'Mapa final'!$O$32),"")</f>
        <v/>
      </c>
      <c r="T55" s="80" t="str">
        <f>IF(AND('Mapa final'!$Y$33="Muy Baja",'Mapa final'!$AA$33="Menor"),CONCATENATE("R10C",'Mapa final'!$O$33),"")</f>
        <v/>
      </c>
      <c r="U55" s="81" t="str">
        <f>IF(AND('Mapa final'!$Y$34="Muy Baja",'Mapa final'!$AA$34="Menor"),CONCATENATE("R10C",'Mapa final'!$O$34),"")</f>
        <v/>
      </c>
      <c r="V55" s="70" t="str">
        <f>IF(AND('Mapa final'!$Y$29="Muy Baja",'Mapa final'!$AA$29="Moderado"),CONCATENATE("R10C",'Mapa final'!$O$29),"")</f>
        <v/>
      </c>
      <c r="W55" s="71" t="str">
        <f>IF(AND('Mapa final'!$Y$30="Muy Baja",'Mapa final'!$AA$30="Moderado"),CONCATENATE("R10C",'Mapa final'!$O$30),"")</f>
        <v/>
      </c>
      <c r="X55" s="71" t="str">
        <f>IF(AND('Mapa final'!$Y$31="Muy Baja",'Mapa final'!$AA$31="Moderado"),CONCATENATE("R10C",'Mapa final'!$O$31),"")</f>
        <v/>
      </c>
      <c r="Y55" s="71" t="str">
        <f>IF(AND('Mapa final'!$Y$32="Muy Baja",'Mapa final'!$AA$32="Moderado"),CONCATENATE("R10C",'Mapa final'!$O$32),"")</f>
        <v/>
      </c>
      <c r="Z55" s="71" t="str">
        <f>IF(AND('Mapa final'!$Y$33="Muy Baja",'Mapa final'!$AA$33="Moderado"),CONCATENATE("R10C",'Mapa final'!$O$33),"")</f>
        <v/>
      </c>
      <c r="AA55" s="72" t="str">
        <f>IF(AND('Mapa final'!$Y$34="Muy Baja",'Mapa final'!$AA$34="Moderado"),CONCATENATE("R10C",'Mapa final'!$O$34),"")</f>
        <v/>
      </c>
      <c r="AB55" s="58" t="str">
        <f>IF(AND('Mapa final'!$Y$29="Muy Baja",'Mapa final'!$AA$29="Mayor"),CONCATENATE("R10C",'Mapa final'!$O$29),"")</f>
        <v/>
      </c>
      <c r="AC55" s="59" t="str">
        <f>IF(AND('Mapa final'!$Y$30="Muy Baja",'Mapa final'!$AA$30="Mayor"),CONCATENATE("R10C",'Mapa final'!$O$30),"")</f>
        <v/>
      </c>
      <c r="AD55" s="59" t="str">
        <f>IF(AND('Mapa final'!$Y$31="Muy Baja",'Mapa final'!$AA$31="Mayor"),CONCATENATE("R10C",'Mapa final'!$O$31),"")</f>
        <v/>
      </c>
      <c r="AE55" s="59" t="str">
        <f>IF(AND('Mapa final'!$Y$32="Muy Baja",'Mapa final'!$AA$32="Mayor"),CONCATENATE("R10C",'Mapa final'!$O$32),"")</f>
        <v/>
      </c>
      <c r="AF55" s="59" t="str">
        <f>IF(AND('Mapa final'!$Y$33="Muy Baja",'Mapa final'!$AA$33="Mayor"),CONCATENATE("R10C",'Mapa final'!$O$33),"")</f>
        <v/>
      </c>
      <c r="AG55" s="60" t="str">
        <f>IF(AND('Mapa final'!$Y$34="Muy Baja",'Mapa final'!$AA$34="Mayor"),CONCATENATE("R10C",'Mapa final'!$O$34),"")</f>
        <v/>
      </c>
      <c r="AH55" s="61" t="str">
        <f>IF(AND('Mapa final'!$Y$29="Muy Baja",'Mapa final'!$AA$29="Catastrófico"),CONCATENATE("R10C",'Mapa final'!$O$29),"")</f>
        <v/>
      </c>
      <c r="AI55" s="62" t="str">
        <f>IF(AND('Mapa final'!$Y$30="Muy Baja",'Mapa final'!$AA$30="Catastrófico"),CONCATENATE("R10C",'Mapa final'!$O$30),"")</f>
        <v/>
      </c>
      <c r="AJ55" s="62" t="str">
        <f>IF(AND('Mapa final'!$Y$31="Muy Baja",'Mapa final'!$AA$31="Catastrófico"),CONCATENATE("R10C",'Mapa final'!$O$31),"")</f>
        <v/>
      </c>
      <c r="AK55" s="62" t="str">
        <f>IF(AND('Mapa final'!$Y$32="Muy Baja",'Mapa final'!$AA$32="Catastrófico"),CONCATENATE("R10C",'Mapa final'!$O$32),"")</f>
        <v/>
      </c>
      <c r="AL55" s="62" t="str">
        <f>IF(AND('Mapa final'!$Y$33="Muy Baja",'Mapa final'!$AA$33="Catastrófico"),CONCATENATE("R10C",'Mapa final'!$O$33),"")</f>
        <v/>
      </c>
      <c r="AM55" s="63" t="str">
        <f>IF(AND('Mapa final'!$Y$34="Muy Baja",'Mapa final'!$AA$34="Catastrófico"),CONCATENATE("R10C",'Mapa final'!$O$34),"")</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347" t="s">
        <v>112</v>
      </c>
      <c r="K56" s="348"/>
      <c r="L56" s="348"/>
      <c r="M56" s="348"/>
      <c r="N56" s="348"/>
      <c r="O56" s="365"/>
      <c r="P56" s="347" t="s">
        <v>111</v>
      </c>
      <c r="Q56" s="348"/>
      <c r="R56" s="348"/>
      <c r="S56" s="348"/>
      <c r="T56" s="348"/>
      <c r="U56" s="365"/>
      <c r="V56" s="347" t="s">
        <v>110</v>
      </c>
      <c r="W56" s="348"/>
      <c r="X56" s="348"/>
      <c r="Y56" s="348"/>
      <c r="Z56" s="348"/>
      <c r="AA56" s="365"/>
      <c r="AB56" s="347" t="s">
        <v>109</v>
      </c>
      <c r="AC56" s="386"/>
      <c r="AD56" s="348"/>
      <c r="AE56" s="348"/>
      <c r="AF56" s="348"/>
      <c r="AG56" s="365"/>
      <c r="AH56" s="347" t="s">
        <v>108</v>
      </c>
      <c r="AI56" s="348"/>
      <c r="AJ56" s="348"/>
      <c r="AK56" s="348"/>
      <c r="AL56" s="348"/>
      <c r="AM56" s="365"/>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351"/>
      <c r="K57" s="350"/>
      <c r="L57" s="350"/>
      <c r="M57" s="350"/>
      <c r="N57" s="350"/>
      <c r="O57" s="366"/>
      <c r="P57" s="351"/>
      <c r="Q57" s="350"/>
      <c r="R57" s="350"/>
      <c r="S57" s="350"/>
      <c r="T57" s="350"/>
      <c r="U57" s="366"/>
      <c r="V57" s="351"/>
      <c r="W57" s="350"/>
      <c r="X57" s="350"/>
      <c r="Y57" s="350"/>
      <c r="Z57" s="350"/>
      <c r="AA57" s="366"/>
      <c r="AB57" s="351"/>
      <c r="AC57" s="350"/>
      <c r="AD57" s="350"/>
      <c r="AE57" s="350"/>
      <c r="AF57" s="350"/>
      <c r="AG57" s="366"/>
      <c r="AH57" s="351"/>
      <c r="AI57" s="350"/>
      <c r="AJ57" s="350"/>
      <c r="AK57" s="350"/>
      <c r="AL57" s="350"/>
      <c r="AM57" s="366"/>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351"/>
      <c r="K58" s="350"/>
      <c r="L58" s="350"/>
      <c r="M58" s="350"/>
      <c r="N58" s="350"/>
      <c r="O58" s="366"/>
      <c r="P58" s="351"/>
      <c r="Q58" s="350"/>
      <c r="R58" s="350"/>
      <c r="S58" s="350"/>
      <c r="T58" s="350"/>
      <c r="U58" s="366"/>
      <c r="V58" s="351"/>
      <c r="W58" s="350"/>
      <c r="X58" s="350"/>
      <c r="Y58" s="350"/>
      <c r="Z58" s="350"/>
      <c r="AA58" s="366"/>
      <c r="AB58" s="351"/>
      <c r="AC58" s="350"/>
      <c r="AD58" s="350"/>
      <c r="AE58" s="350"/>
      <c r="AF58" s="350"/>
      <c r="AG58" s="366"/>
      <c r="AH58" s="351"/>
      <c r="AI58" s="350"/>
      <c r="AJ58" s="350"/>
      <c r="AK58" s="350"/>
      <c r="AL58" s="350"/>
      <c r="AM58" s="366"/>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351"/>
      <c r="K59" s="350"/>
      <c r="L59" s="350"/>
      <c r="M59" s="350"/>
      <c r="N59" s="350"/>
      <c r="O59" s="366"/>
      <c r="P59" s="351"/>
      <c r="Q59" s="350"/>
      <c r="R59" s="350"/>
      <c r="S59" s="350"/>
      <c r="T59" s="350"/>
      <c r="U59" s="366"/>
      <c r="V59" s="351"/>
      <c r="W59" s="350"/>
      <c r="X59" s="350"/>
      <c r="Y59" s="350"/>
      <c r="Z59" s="350"/>
      <c r="AA59" s="366"/>
      <c r="AB59" s="351"/>
      <c r="AC59" s="350"/>
      <c r="AD59" s="350"/>
      <c r="AE59" s="350"/>
      <c r="AF59" s="350"/>
      <c r="AG59" s="366"/>
      <c r="AH59" s="351"/>
      <c r="AI59" s="350"/>
      <c r="AJ59" s="350"/>
      <c r="AK59" s="350"/>
      <c r="AL59" s="350"/>
      <c r="AM59" s="366"/>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351"/>
      <c r="K60" s="350"/>
      <c r="L60" s="350"/>
      <c r="M60" s="350"/>
      <c r="N60" s="350"/>
      <c r="O60" s="366"/>
      <c r="P60" s="351"/>
      <c r="Q60" s="350"/>
      <c r="R60" s="350"/>
      <c r="S60" s="350"/>
      <c r="T60" s="350"/>
      <c r="U60" s="366"/>
      <c r="V60" s="351"/>
      <c r="W60" s="350"/>
      <c r="X60" s="350"/>
      <c r="Y60" s="350"/>
      <c r="Z60" s="350"/>
      <c r="AA60" s="366"/>
      <c r="AB60" s="351"/>
      <c r="AC60" s="350"/>
      <c r="AD60" s="350"/>
      <c r="AE60" s="350"/>
      <c r="AF60" s="350"/>
      <c r="AG60" s="366"/>
      <c r="AH60" s="351"/>
      <c r="AI60" s="350"/>
      <c r="AJ60" s="350"/>
      <c r="AK60" s="350"/>
      <c r="AL60" s="350"/>
      <c r="AM60" s="366"/>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352"/>
      <c r="K61" s="353"/>
      <c r="L61" s="353"/>
      <c r="M61" s="353"/>
      <c r="N61" s="353"/>
      <c r="O61" s="367"/>
      <c r="P61" s="352"/>
      <c r="Q61" s="353"/>
      <c r="R61" s="353"/>
      <c r="S61" s="353"/>
      <c r="T61" s="353"/>
      <c r="U61" s="367"/>
      <c r="V61" s="352"/>
      <c r="W61" s="353"/>
      <c r="X61" s="353"/>
      <c r="Y61" s="353"/>
      <c r="Z61" s="353"/>
      <c r="AA61" s="367"/>
      <c r="AB61" s="352"/>
      <c r="AC61" s="353"/>
      <c r="AD61" s="353"/>
      <c r="AE61" s="353"/>
      <c r="AF61" s="353"/>
      <c r="AG61" s="367"/>
      <c r="AH61" s="352"/>
      <c r="AI61" s="353"/>
      <c r="AJ61" s="353"/>
      <c r="AK61" s="353"/>
      <c r="AL61" s="353"/>
      <c r="AM61" s="367"/>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3"/>
      <c r="AV63" s="83"/>
      <c r="AW63" s="83"/>
      <c r="AX63" s="83"/>
      <c r="AY63" s="83"/>
      <c r="AZ63" s="83"/>
      <c r="BA63" s="83"/>
      <c r="BB63" s="83"/>
      <c r="BC63" s="83"/>
      <c r="BD63" s="83"/>
      <c r="BE63" s="83"/>
      <c r="BF63" s="83"/>
      <c r="BG63" s="83"/>
      <c r="BH63" s="83"/>
    </row>
    <row r="64" spans="1:80" ht="15" customHeight="1" x14ac:dyDescent="0.25">
      <c r="A64" s="83"/>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topLeftCell="A5" zoomScale="90" zoomScaleNormal="90" workbookViewId="0">
      <selection activeCell="C6" sqref="C6"/>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3"/>
      <c r="B1" s="387" t="s">
        <v>55</v>
      </c>
      <c r="C1" s="387"/>
      <c r="D1" s="387"/>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52</v>
      </c>
      <c r="D3" s="12" t="s">
        <v>4</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51</v>
      </c>
      <c r="C4" s="14" t="s">
        <v>102</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53</v>
      </c>
      <c r="C5" s="17" t="s">
        <v>103</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107</v>
      </c>
      <c r="C6" s="17" t="s">
        <v>104</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6</v>
      </c>
      <c r="C7" s="17" t="s">
        <v>105</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54</v>
      </c>
      <c r="C8" s="17" t="s">
        <v>106</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7"/>
      <c r="C9" s="107"/>
      <c r="D9" s="107"/>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8"/>
      <c r="C10" s="107"/>
      <c r="D10" s="107"/>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7"/>
      <c r="C11" s="107"/>
      <c r="D11" s="107"/>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7"/>
      <c r="C12" s="107"/>
      <c r="D12" s="107"/>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7"/>
      <c r="C13" s="107"/>
      <c r="D13" s="107"/>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7"/>
      <c r="C14" s="107"/>
      <c r="D14" s="107"/>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7"/>
      <c r="C15" s="107"/>
      <c r="D15" s="107"/>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7"/>
      <c r="C16" s="107"/>
      <c r="D16" s="107"/>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7"/>
      <c r="C17" s="107"/>
      <c r="D17" s="107"/>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7"/>
      <c r="C18" s="107"/>
      <c r="D18" s="107"/>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C6" sqref="C6"/>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388" t="s">
        <v>63</v>
      </c>
      <c r="C1" s="388"/>
      <c r="D1" s="388"/>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60" x14ac:dyDescent="0.25">
      <c r="A3" s="83"/>
      <c r="B3" s="104"/>
      <c r="C3" s="36" t="s">
        <v>56</v>
      </c>
      <c r="D3" s="36" t="s">
        <v>57</v>
      </c>
      <c r="E3" s="83"/>
      <c r="F3" s="83"/>
      <c r="G3" s="83"/>
      <c r="H3" s="83"/>
      <c r="I3" s="83"/>
      <c r="J3" s="83"/>
      <c r="K3" s="83"/>
      <c r="L3" s="83"/>
      <c r="M3" s="83"/>
      <c r="N3" s="83"/>
      <c r="O3" s="83"/>
      <c r="P3" s="83"/>
      <c r="Q3" s="83"/>
      <c r="R3" s="83"/>
      <c r="S3" s="83"/>
      <c r="T3" s="83"/>
      <c r="U3" s="83"/>
    </row>
    <row r="4" spans="1:21" ht="33.75" x14ac:dyDescent="0.25">
      <c r="A4" s="103" t="s">
        <v>83</v>
      </c>
      <c r="B4" s="39" t="s">
        <v>101</v>
      </c>
      <c r="C4" s="44" t="s">
        <v>158</v>
      </c>
      <c r="D4" s="37" t="s">
        <v>97</v>
      </c>
      <c r="E4" s="83"/>
      <c r="F4" s="83"/>
      <c r="G4" s="83"/>
      <c r="H4" s="83"/>
      <c r="I4" s="83"/>
      <c r="J4" s="83"/>
      <c r="K4" s="83"/>
      <c r="L4" s="83"/>
      <c r="M4" s="83"/>
      <c r="N4" s="83"/>
      <c r="O4" s="83"/>
      <c r="P4" s="83"/>
      <c r="Q4" s="83"/>
      <c r="R4" s="83"/>
      <c r="S4" s="83"/>
      <c r="T4" s="83"/>
      <c r="U4" s="83"/>
    </row>
    <row r="5" spans="1:21" ht="101.25" x14ac:dyDescent="0.25">
      <c r="A5" s="103" t="s">
        <v>84</v>
      </c>
      <c r="B5" s="40" t="s">
        <v>59</v>
      </c>
      <c r="C5" s="45" t="s">
        <v>93</v>
      </c>
      <c r="D5" s="38" t="s">
        <v>98</v>
      </c>
      <c r="E5" s="83"/>
      <c r="F5" s="83"/>
      <c r="G5" s="83"/>
      <c r="H5" s="83"/>
      <c r="I5" s="83"/>
      <c r="J5" s="83"/>
      <c r="K5" s="83"/>
      <c r="L5" s="83"/>
      <c r="M5" s="83"/>
      <c r="N5" s="83"/>
      <c r="O5" s="83"/>
      <c r="P5" s="83"/>
      <c r="Q5" s="83"/>
      <c r="R5" s="83"/>
      <c r="S5" s="83"/>
      <c r="T5" s="83"/>
      <c r="U5" s="83"/>
    </row>
    <row r="6" spans="1:21" ht="67.5" x14ac:dyDescent="0.25">
      <c r="A6" s="103" t="s">
        <v>81</v>
      </c>
      <c r="B6" s="41" t="s">
        <v>60</v>
      </c>
      <c r="C6" s="45" t="s">
        <v>94</v>
      </c>
      <c r="D6" s="38" t="s">
        <v>100</v>
      </c>
      <c r="E6" s="83"/>
      <c r="F6" s="83"/>
      <c r="G6" s="83"/>
      <c r="H6" s="83"/>
      <c r="I6" s="83"/>
      <c r="J6" s="83"/>
      <c r="K6" s="83"/>
      <c r="L6" s="83"/>
      <c r="M6" s="83"/>
      <c r="N6" s="83"/>
      <c r="O6" s="83"/>
      <c r="P6" s="83"/>
      <c r="Q6" s="83"/>
      <c r="R6" s="83"/>
      <c r="S6" s="83"/>
      <c r="T6" s="83"/>
      <c r="U6" s="83"/>
    </row>
    <row r="7" spans="1:21" ht="101.25" x14ac:dyDescent="0.25">
      <c r="A7" s="103" t="s">
        <v>7</v>
      </c>
      <c r="B7" s="42" t="s">
        <v>61</v>
      </c>
      <c r="C7" s="45" t="s">
        <v>95</v>
      </c>
      <c r="D7" s="38" t="s">
        <v>99</v>
      </c>
      <c r="E7" s="83"/>
      <c r="F7" s="83"/>
      <c r="G7" s="83"/>
      <c r="H7" s="83"/>
      <c r="I7" s="83"/>
      <c r="J7" s="83"/>
      <c r="K7" s="83"/>
      <c r="L7" s="83"/>
      <c r="M7" s="83"/>
      <c r="N7" s="83"/>
      <c r="O7" s="83"/>
      <c r="P7" s="83"/>
      <c r="Q7" s="83"/>
      <c r="R7" s="83"/>
      <c r="S7" s="83"/>
      <c r="T7" s="83"/>
      <c r="U7" s="83"/>
    </row>
    <row r="8" spans="1:21" ht="67.5" x14ac:dyDescent="0.25">
      <c r="A8" s="103" t="s">
        <v>85</v>
      </c>
      <c r="B8" s="43" t="s">
        <v>62</v>
      </c>
      <c r="C8" s="45" t="s">
        <v>96</v>
      </c>
      <c r="D8" s="38" t="s">
        <v>118</v>
      </c>
      <c r="E8" s="83"/>
      <c r="F8" s="83"/>
      <c r="G8" s="83"/>
      <c r="H8" s="83"/>
      <c r="I8" s="83"/>
      <c r="J8" s="83"/>
      <c r="K8" s="83"/>
      <c r="L8" s="83"/>
      <c r="M8" s="83"/>
      <c r="N8" s="83"/>
      <c r="O8" s="83"/>
      <c r="P8" s="83"/>
      <c r="Q8" s="83"/>
      <c r="R8" s="83"/>
      <c r="S8" s="83"/>
      <c r="T8" s="83"/>
      <c r="U8" s="83"/>
    </row>
    <row r="9" spans="1:21" ht="20.25" x14ac:dyDescent="0.25">
      <c r="A9" s="103"/>
      <c r="B9" s="103"/>
      <c r="C9" s="105"/>
      <c r="D9" s="105"/>
      <c r="E9" s="83"/>
      <c r="F9" s="83"/>
      <c r="G9" s="83"/>
      <c r="H9" s="83"/>
      <c r="I9" s="83"/>
      <c r="J9" s="83"/>
      <c r="K9" s="83"/>
      <c r="L9" s="83"/>
      <c r="M9" s="83"/>
      <c r="N9" s="83"/>
      <c r="O9" s="83"/>
      <c r="P9" s="83"/>
      <c r="Q9" s="83"/>
      <c r="R9" s="83"/>
      <c r="S9" s="83"/>
      <c r="T9" s="83"/>
      <c r="U9" s="83"/>
    </row>
    <row r="10" spans="1:21" ht="16.5" x14ac:dyDescent="0.25">
      <c r="A10" s="103"/>
      <c r="B10" s="106"/>
      <c r="C10" s="106"/>
      <c r="D10" s="106"/>
      <c r="E10" s="83"/>
      <c r="F10" s="83"/>
      <c r="G10" s="83"/>
      <c r="H10" s="83"/>
      <c r="I10" s="83"/>
      <c r="J10" s="83"/>
      <c r="K10" s="83"/>
      <c r="L10" s="83"/>
      <c r="M10" s="83"/>
      <c r="N10" s="83"/>
      <c r="O10" s="83"/>
      <c r="P10" s="83"/>
      <c r="Q10" s="83"/>
      <c r="R10" s="83"/>
      <c r="S10" s="83"/>
      <c r="T10" s="83"/>
      <c r="U10" s="83"/>
    </row>
    <row r="11" spans="1:21" x14ac:dyDescent="0.25">
      <c r="A11" s="103"/>
      <c r="B11" s="103" t="s">
        <v>91</v>
      </c>
      <c r="C11" s="103" t="s">
        <v>146</v>
      </c>
      <c r="D11" s="103" t="s">
        <v>153</v>
      </c>
      <c r="E11" s="83"/>
      <c r="F11" s="83"/>
      <c r="G11" s="83"/>
      <c r="H11" s="83"/>
      <c r="I11" s="83"/>
      <c r="J11" s="83"/>
      <c r="K11" s="83"/>
      <c r="L11" s="83"/>
      <c r="M11" s="83"/>
      <c r="N11" s="83"/>
      <c r="O11" s="83"/>
      <c r="P11" s="83"/>
      <c r="Q11" s="83"/>
      <c r="R11" s="83"/>
      <c r="S11" s="83"/>
      <c r="T11" s="83"/>
      <c r="U11" s="83"/>
    </row>
    <row r="12" spans="1:21" x14ac:dyDescent="0.25">
      <c r="A12" s="103"/>
      <c r="B12" s="103" t="s">
        <v>89</v>
      </c>
      <c r="C12" s="103" t="s">
        <v>150</v>
      </c>
      <c r="D12" s="103" t="s">
        <v>154</v>
      </c>
      <c r="E12" s="83"/>
      <c r="F12" s="83"/>
      <c r="G12" s="83"/>
      <c r="H12" s="83"/>
      <c r="I12" s="83"/>
      <c r="J12" s="83"/>
      <c r="K12" s="83"/>
      <c r="L12" s="83"/>
      <c r="M12" s="83"/>
      <c r="N12" s="83"/>
      <c r="O12" s="83"/>
      <c r="P12" s="83"/>
      <c r="Q12" s="83"/>
      <c r="R12" s="83"/>
      <c r="S12" s="83"/>
      <c r="T12" s="83"/>
      <c r="U12" s="83"/>
    </row>
    <row r="13" spans="1:21" x14ac:dyDescent="0.25">
      <c r="A13" s="103"/>
      <c r="B13" s="103"/>
      <c r="C13" s="103" t="s">
        <v>149</v>
      </c>
      <c r="D13" s="103" t="s">
        <v>155</v>
      </c>
      <c r="E13" s="83"/>
      <c r="F13" s="83"/>
      <c r="G13" s="83"/>
      <c r="H13" s="83"/>
      <c r="I13" s="83"/>
      <c r="J13" s="83"/>
      <c r="K13" s="83"/>
      <c r="L13" s="83"/>
      <c r="M13" s="83"/>
      <c r="N13" s="83"/>
      <c r="O13" s="83"/>
      <c r="P13" s="83"/>
      <c r="Q13" s="83"/>
      <c r="R13" s="83"/>
      <c r="S13" s="83"/>
      <c r="T13" s="83"/>
      <c r="U13" s="83"/>
    </row>
    <row r="14" spans="1:21" x14ac:dyDescent="0.25">
      <c r="A14" s="103"/>
      <c r="B14" s="103"/>
      <c r="C14" s="103" t="s">
        <v>151</v>
      </c>
      <c r="D14" s="103" t="s">
        <v>156</v>
      </c>
      <c r="E14" s="83"/>
      <c r="F14" s="83"/>
      <c r="G14" s="83"/>
      <c r="H14" s="83"/>
      <c r="I14" s="83"/>
      <c r="J14" s="83"/>
      <c r="K14" s="83"/>
      <c r="L14" s="83"/>
      <c r="M14" s="83"/>
      <c r="N14" s="83"/>
      <c r="O14" s="83"/>
      <c r="P14" s="83"/>
      <c r="Q14" s="83"/>
      <c r="R14" s="83"/>
      <c r="S14" s="83"/>
      <c r="T14" s="83"/>
      <c r="U14" s="83"/>
    </row>
    <row r="15" spans="1:21" x14ac:dyDescent="0.25">
      <c r="A15" s="103"/>
      <c r="B15" s="103"/>
      <c r="C15" s="103" t="s">
        <v>152</v>
      </c>
      <c r="D15" s="103" t="s">
        <v>157</v>
      </c>
      <c r="E15" s="83"/>
      <c r="F15" s="83"/>
      <c r="G15" s="83"/>
      <c r="H15" s="83"/>
      <c r="I15" s="83"/>
      <c r="J15" s="83"/>
      <c r="K15" s="83"/>
      <c r="L15" s="83"/>
      <c r="M15" s="83"/>
      <c r="N15" s="83"/>
      <c r="O15" s="83"/>
      <c r="P15" s="83"/>
      <c r="Q15" s="83"/>
      <c r="R15" s="83"/>
      <c r="S15" s="83"/>
      <c r="T15" s="83"/>
      <c r="U15" s="83"/>
    </row>
    <row r="16" spans="1:21" x14ac:dyDescent="0.25">
      <c r="A16" s="103"/>
      <c r="B16" s="103"/>
      <c r="C16" s="103"/>
      <c r="D16" s="103"/>
      <c r="E16" s="83"/>
      <c r="F16" s="83"/>
      <c r="G16" s="83"/>
      <c r="H16" s="83"/>
      <c r="I16" s="83"/>
      <c r="J16" s="83"/>
      <c r="K16" s="83"/>
      <c r="L16" s="83"/>
      <c r="M16" s="83"/>
      <c r="N16" s="83"/>
      <c r="O16" s="83"/>
    </row>
    <row r="17" spans="1:15" x14ac:dyDescent="0.25">
      <c r="A17" s="103"/>
      <c r="B17" s="103"/>
      <c r="C17" s="103"/>
      <c r="D17" s="103"/>
      <c r="E17" s="83"/>
      <c r="F17" s="83"/>
      <c r="G17" s="83"/>
      <c r="H17" s="83"/>
      <c r="I17" s="83"/>
      <c r="J17" s="83"/>
      <c r="K17" s="83"/>
      <c r="L17" s="83"/>
      <c r="M17" s="83"/>
      <c r="N17" s="83"/>
      <c r="O17" s="83"/>
    </row>
    <row r="18" spans="1:15" x14ac:dyDescent="0.25">
      <c r="A18" s="103"/>
      <c r="B18" s="107"/>
      <c r="C18" s="107"/>
      <c r="D18" s="107"/>
      <c r="E18" s="83"/>
      <c r="F18" s="83"/>
      <c r="G18" s="83"/>
      <c r="H18" s="83"/>
      <c r="I18" s="83"/>
      <c r="J18" s="83"/>
      <c r="K18" s="83"/>
      <c r="L18" s="83"/>
      <c r="M18" s="83"/>
      <c r="N18" s="83"/>
      <c r="O18" s="83"/>
    </row>
    <row r="19" spans="1:15" x14ac:dyDescent="0.25">
      <c r="A19" s="103"/>
      <c r="B19" s="107"/>
      <c r="C19" s="107"/>
      <c r="D19" s="107"/>
      <c r="E19" s="83"/>
      <c r="F19" s="83"/>
      <c r="G19" s="83"/>
      <c r="H19" s="83"/>
      <c r="I19" s="83"/>
      <c r="J19" s="83"/>
      <c r="K19" s="83"/>
      <c r="L19" s="83"/>
      <c r="M19" s="83"/>
      <c r="N19" s="83"/>
      <c r="O19" s="83"/>
    </row>
    <row r="20" spans="1:15" x14ac:dyDescent="0.25">
      <c r="A20" s="103"/>
      <c r="B20" s="107"/>
      <c r="C20" s="107"/>
      <c r="D20" s="107"/>
      <c r="E20" s="83"/>
      <c r="F20" s="83"/>
      <c r="G20" s="83"/>
      <c r="H20" s="83"/>
      <c r="I20" s="83"/>
      <c r="J20" s="83"/>
      <c r="K20" s="83"/>
      <c r="L20" s="83"/>
      <c r="M20" s="83"/>
      <c r="N20" s="83"/>
      <c r="O20" s="83"/>
    </row>
    <row r="21" spans="1:15" x14ac:dyDescent="0.25">
      <c r="A21" s="103"/>
      <c r="B21" s="107"/>
      <c r="C21" s="107"/>
      <c r="D21" s="107"/>
      <c r="E21" s="83"/>
      <c r="F21" s="83"/>
      <c r="G21" s="83"/>
      <c r="H21" s="83"/>
      <c r="I21" s="83"/>
      <c r="J21" s="83"/>
      <c r="K21" s="83"/>
      <c r="L21" s="83"/>
      <c r="M21" s="83"/>
      <c r="N21" s="83"/>
      <c r="O21" s="83"/>
    </row>
    <row r="22" spans="1:15" ht="20.25" x14ac:dyDescent="0.25">
      <c r="A22" s="103"/>
      <c r="B22" s="103"/>
      <c r="C22" s="105"/>
      <c r="D22" s="105"/>
      <c r="E22" s="83"/>
      <c r="F22" s="83"/>
      <c r="G22" s="83"/>
      <c r="H22" s="83"/>
      <c r="I22" s="83"/>
      <c r="J22" s="83"/>
      <c r="K22" s="83"/>
      <c r="L22" s="83"/>
      <c r="M22" s="83"/>
      <c r="N22" s="83"/>
      <c r="O22" s="83"/>
    </row>
    <row r="23" spans="1:15" ht="20.25" x14ac:dyDescent="0.25">
      <c r="A23" s="103"/>
      <c r="B23" s="103"/>
      <c r="C23" s="105"/>
      <c r="D23" s="105"/>
      <c r="E23" s="83"/>
      <c r="F23" s="83"/>
      <c r="G23" s="83"/>
      <c r="H23" s="83"/>
      <c r="I23" s="83"/>
      <c r="J23" s="83"/>
      <c r="K23" s="83"/>
      <c r="L23" s="83"/>
      <c r="M23" s="83"/>
      <c r="N23" s="83"/>
      <c r="O23" s="83"/>
    </row>
    <row r="24" spans="1:15" ht="20.25" x14ac:dyDescent="0.25">
      <c r="A24" s="103"/>
      <c r="B24" s="103"/>
      <c r="C24" s="105"/>
      <c r="D24" s="105"/>
      <c r="E24" s="83"/>
      <c r="F24" s="83"/>
      <c r="G24" s="83"/>
      <c r="H24" s="83"/>
      <c r="I24" s="83"/>
      <c r="J24" s="83"/>
      <c r="K24" s="83"/>
      <c r="L24" s="83"/>
      <c r="M24" s="83"/>
      <c r="N24" s="83"/>
      <c r="O24" s="83"/>
    </row>
    <row r="25" spans="1:15" ht="20.25" x14ac:dyDescent="0.25">
      <c r="A25" s="103"/>
      <c r="B25" s="103"/>
      <c r="C25" s="105"/>
      <c r="D25" s="105"/>
      <c r="E25" s="83"/>
      <c r="F25" s="83"/>
      <c r="G25" s="83"/>
      <c r="H25" s="83"/>
      <c r="I25" s="83"/>
      <c r="J25" s="83"/>
      <c r="K25" s="83"/>
      <c r="L25" s="83"/>
      <c r="M25" s="83"/>
      <c r="N25" s="83"/>
      <c r="O25" s="83"/>
    </row>
    <row r="26" spans="1:15" ht="20.25" x14ac:dyDescent="0.25">
      <c r="A26" s="103"/>
      <c r="B26" s="103"/>
      <c r="C26" s="105"/>
      <c r="D26" s="105"/>
      <c r="E26" s="83"/>
      <c r="F26" s="83"/>
      <c r="G26" s="83"/>
      <c r="H26" s="83"/>
      <c r="I26" s="83"/>
      <c r="J26" s="83"/>
      <c r="K26" s="83"/>
      <c r="L26" s="83"/>
      <c r="M26" s="83"/>
      <c r="N26" s="83"/>
      <c r="O26" s="83"/>
    </row>
    <row r="27" spans="1:15" ht="20.25" x14ac:dyDescent="0.25">
      <c r="A27" s="103"/>
      <c r="B27" s="103"/>
      <c r="C27" s="105"/>
      <c r="D27" s="105"/>
      <c r="E27" s="83"/>
      <c r="F27" s="83"/>
      <c r="G27" s="83"/>
      <c r="H27" s="83"/>
      <c r="I27" s="83"/>
      <c r="J27" s="83"/>
      <c r="K27" s="83"/>
      <c r="L27" s="83"/>
      <c r="M27" s="83"/>
      <c r="N27" s="83"/>
      <c r="O27" s="83"/>
    </row>
    <row r="28" spans="1:15" ht="20.25" x14ac:dyDescent="0.25">
      <c r="A28" s="103"/>
      <c r="B28" s="103"/>
      <c r="C28" s="105"/>
      <c r="D28" s="105"/>
      <c r="E28" s="83"/>
      <c r="F28" s="83"/>
      <c r="G28" s="83"/>
      <c r="H28" s="83"/>
      <c r="I28" s="83"/>
      <c r="J28" s="83"/>
      <c r="K28" s="83"/>
      <c r="L28" s="83"/>
      <c r="M28" s="83"/>
      <c r="N28" s="83"/>
      <c r="O28" s="83"/>
    </row>
    <row r="29" spans="1:15" ht="20.25" x14ac:dyDescent="0.25">
      <c r="A29" s="103"/>
      <c r="B29" s="103"/>
      <c r="C29" s="105"/>
      <c r="D29" s="105"/>
      <c r="E29" s="83"/>
      <c r="F29" s="83"/>
      <c r="G29" s="83"/>
      <c r="H29" s="83"/>
      <c r="I29" s="83"/>
      <c r="J29" s="83"/>
      <c r="K29" s="83"/>
      <c r="L29" s="83"/>
      <c r="M29" s="83"/>
      <c r="N29" s="83"/>
      <c r="O29" s="83"/>
    </row>
    <row r="30" spans="1:15" ht="20.25" x14ac:dyDescent="0.25">
      <c r="A30" s="103"/>
      <c r="B30" s="103"/>
      <c r="C30" s="105"/>
      <c r="D30" s="105"/>
      <c r="E30" s="83"/>
      <c r="F30" s="83"/>
      <c r="G30" s="83"/>
      <c r="H30" s="83"/>
      <c r="I30" s="83"/>
      <c r="J30" s="83"/>
      <c r="K30" s="83"/>
      <c r="L30" s="83"/>
      <c r="M30" s="83"/>
      <c r="N30" s="83"/>
      <c r="O30" s="83"/>
    </row>
    <row r="31" spans="1:15" ht="20.25" x14ac:dyDescent="0.25">
      <c r="A31" s="103"/>
      <c r="B31" s="103"/>
      <c r="C31" s="105"/>
      <c r="D31" s="105"/>
      <c r="E31" s="83"/>
      <c r="F31" s="83"/>
      <c r="G31" s="83"/>
      <c r="H31" s="83"/>
      <c r="I31" s="83"/>
      <c r="J31" s="83"/>
      <c r="K31" s="83"/>
      <c r="L31" s="83"/>
      <c r="M31" s="83"/>
      <c r="N31" s="83"/>
      <c r="O31" s="83"/>
    </row>
    <row r="32" spans="1:15" ht="20.25" x14ac:dyDescent="0.25">
      <c r="A32" s="103"/>
      <c r="B32" s="103"/>
      <c r="C32" s="105"/>
      <c r="D32" s="105"/>
      <c r="E32" s="83"/>
      <c r="F32" s="83"/>
      <c r="G32" s="83"/>
      <c r="H32" s="83"/>
      <c r="I32" s="83"/>
      <c r="J32" s="83"/>
      <c r="K32" s="83"/>
      <c r="L32" s="83"/>
      <c r="M32" s="83"/>
      <c r="N32" s="83"/>
      <c r="O32" s="83"/>
    </row>
    <row r="33" spans="1:15" ht="20.25" x14ac:dyDescent="0.25">
      <c r="A33" s="103"/>
      <c r="B33" s="103"/>
      <c r="C33" s="105"/>
      <c r="D33" s="105"/>
      <c r="E33" s="83"/>
      <c r="F33" s="83"/>
      <c r="G33" s="83"/>
      <c r="H33" s="83"/>
      <c r="I33" s="83"/>
      <c r="J33" s="83"/>
      <c r="K33" s="83"/>
      <c r="L33" s="83"/>
      <c r="M33" s="83"/>
      <c r="N33" s="83"/>
      <c r="O33" s="83"/>
    </row>
    <row r="34" spans="1:15" ht="20.25" x14ac:dyDescent="0.25">
      <c r="A34" s="103"/>
      <c r="B34" s="103"/>
      <c r="C34" s="105"/>
      <c r="D34" s="105"/>
      <c r="E34" s="83"/>
      <c r="F34" s="83"/>
      <c r="G34" s="83"/>
      <c r="H34" s="83"/>
      <c r="I34" s="83"/>
      <c r="J34" s="83"/>
      <c r="K34" s="83"/>
      <c r="L34" s="83"/>
      <c r="M34" s="83"/>
      <c r="N34" s="83"/>
      <c r="O34" s="83"/>
    </row>
    <row r="35" spans="1:15" ht="20.25" x14ac:dyDescent="0.25">
      <c r="A35" s="103"/>
      <c r="B35" s="103"/>
      <c r="C35" s="105"/>
      <c r="D35" s="105"/>
      <c r="E35" s="83"/>
      <c r="F35" s="83"/>
      <c r="G35" s="83"/>
      <c r="H35" s="83"/>
      <c r="I35" s="83"/>
      <c r="J35" s="83"/>
      <c r="K35" s="83"/>
      <c r="L35" s="83"/>
      <c r="M35" s="83"/>
      <c r="N35" s="83"/>
      <c r="O35" s="83"/>
    </row>
    <row r="36" spans="1:15" ht="20.25" x14ac:dyDescent="0.25">
      <c r="A36" s="103"/>
      <c r="B36" s="103"/>
      <c r="C36" s="105"/>
      <c r="D36" s="105"/>
      <c r="E36" s="83"/>
      <c r="F36" s="83"/>
      <c r="G36" s="83"/>
      <c r="H36" s="83"/>
      <c r="I36" s="83"/>
      <c r="J36" s="83"/>
      <c r="K36" s="83"/>
      <c r="L36" s="83"/>
      <c r="M36" s="83"/>
      <c r="N36" s="83"/>
      <c r="O36" s="83"/>
    </row>
    <row r="37" spans="1:15" ht="20.25" x14ac:dyDescent="0.25">
      <c r="A37" s="103"/>
      <c r="B37" s="103"/>
      <c r="C37" s="105"/>
      <c r="D37" s="105"/>
      <c r="E37" s="83"/>
      <c r="F37" s="83"/>
      <c r="G37" s="83"/>
      <c r="H37" s="83"/>
      <c r="I37" s="83"/>
      <c r="J37" s="83"/>
      <c r="K37" s="83"/>
      <c r="L37" s="83"/>
      <c r="M37" s="83"/>
      <c r="N37" s="83"/>
      <c r="O37" s="83"/>
    </row>
    <row r="38" spans="1:15" ht="20.25" x14ac:dyDescent="0.25">
      <c r="A38" s="103"/>
      <c r="B38" s="103"/>
      <c r="C38" s="105"/>
      <c r="D38" s="105"/>
      <c r="E38" s="83"/>
      <c r="F38" s="83"/>
      <c r="G38" s="83"/>
      <c r="H38" s="83"/>
      <c r="I38" s="83"/>
      <c r="J38" s="83"/>
      <c r="K38" s="83"/>
      <c r="L38" s="83"/>
      <c r="M38" s="83"/>
      <c r="N38" s="83"/>
      <c r="O38" s="83"/>
    </row>
    <row r="39" spans="1:15" ht="20.25" x14ac:dyDescent="0.25">
      <c r="A39" s="103"/>
      <c r="B39" s="103"/>
      <c r="C39" s="105"/>
      <c r="D39" s="105"/>
      <c r="E39" s="83"/>
      <c r="F39" s="83"/>
      <c r="G39" s="83"/>
      <c r="H39" s="83"/>
      <c r="I39" s="83"/>
      <c r="J39" s="83"/>
      <c r="K39" s="83"/>
      <c r="L39" s="83"/>
      <c r="M39" s="83"/>
      <c r="N39" s="83"/>
      <c r="O39" s="83"/>
    </row>
    <row r="40" spans="1:15" ht="20.25" x14ac:dyDescent="0.25">
      <c r="A40" s="103"/>
      <c r="B40" s="103"/>
      <c r="C40" s="105"/>
      <c r="D40" s="105"/>
      <c r="E40" s="83"/>
      <c r="F40" s="83"/>
      <c r="G40" s="83"/>
      <c r="H40" s="83"/>
      <c r="I40" s="83"/>
      <c r="J40" s="83"/>
      <c r="K40" s="83"/>
      <c r="L40" s="83"/>
      <c r="M40" s="83"/>
      <c r="N40" s="83"/>
      <c r="O40" s="83"/>
    </row>
    <row r="41" spans="1:15" ht="20.25" x14ac:dyDescent="0.25">
      <c r="A41" s="103"/>
      <c r="B41" s="103"/>
      <c r="C41" s="105"/>
      <c r="D41" s="105"/>
      <c r="E41" s="83"/>
      <c r="F41" s="83"/>
      <c r="G41" s="83"/>
      <c r="H41" s="83"/>
      <c r="I41" s="83"/>
      <c r="J41" s="83"/>
      <c r="K41" s="83"/>
      <c r="L41" s="83"/>
      <c r="M41" s="83"/>
      <c r="N41" s="83"/>
      <c r="O41" s="83"/>
    </row>
    <row r="42" spans="1:15" ht="20.25" x14ac:dyDescent="0.25">
      <c r="A42" s="103"/>
      <c r="B42" s="103"/>
      <c r="C42" s="105"/>
      <c r="D42" s="105"/>
      <c r="E42" s="83"/>
      <c r="F42" s="83"/>
      <c r="G42" s="83"/>
      <c r="H42" s="83"/>
      <c r="I42" s="83"/>
      <c r="J42" s="83"/>
      <c r="K42" s="83"/>
      <c r="L42" s="83"/>
      <c r="M42" s="83"/>
      <c r="N42" s="83"/>
      <c r="O42" s="83"/>
    </row>
    <row r="43" spans="1:15" ht="20.25" x14ac:dyDescent="0.25">
      <c r="A43" s="103"/>
      <c r="B43" s="103"/>
      <c r="C43" s="105"/>
      <c r="D43" s="105"/>
      <c r="E43" s="83"/>
      <c r="F43" s="83"/>
      <c r="G43" s="83"/>
      <c r="H43" s="83"/>
      <c r="I43" s="83"/>
      <c r="J43" s="83"/>
      <c r="K43" s="83"/>
      <c r="L43" s="83"/>
      <c r="M43" s="83"/>
      <c r="N43" s="83"/>
      <c r="O43" s="83"/>
    </row>
    <row r="44" spans="1:15" ht="20.25" x14ac:dyDescent="0.25">
      <c r="A44" s="103"/>
      <c r="B44" s="103"/>
      <c r="C44" s="105"/>
      <c r="D44" s="105"/>
      <c r="E44" s="83"/>
      <c r="F44" s="83"/>
      <c r="G44" s="83"/>
      <c r="H44" s="83"/>
      <c r="I44" s="83"/>
      <c r="J44" s="83"/>
      <c r="K44" s="83"/>
      <c r="L44" s="83"/>
      <c r="M44" s="83"/>
      <c r="N44" s="83"/>
      <c r="O44" s="83"/>
    </row>
    <row r="45" spans="1:15" ht="20.25" x14ac:dyDescent="0.25">
      <c r="A45" s="103"/>
      <c r="B45" s="103"/>
      <c r="C45" s="105"/>
      <c r="D45" s="105"/>
      <c r="E45" s="83"/>
      <c r="F45" s="83"/>
      <c r="G45" s="83"/>
      <c r="H45" s="83"/>
      <c r="I45" s="83"/>
      <c r="J45" s="83"/>
      <c r="K45" s="83"/>
      <c r="L45" s="83"/>
      <c r="M45" s="83"/>
      <c r="N45" s="83"/>
      <c r="O45" s="83"/>
    </row>
    <row r="46" spans="1:15" ht="20.25" x14ac:dyDescent="0.25">
      <c r="A46" s="103"/>
      <c r="B46" s="103"/>
      <c r="C46" s="105"/>
      <c r="D46" s="105"/>
      <c r="E46" s="83"/>
      <c r="F46" s="83"/>
      <c r="G46" s="83"/>
      <c r="H46" s="83"/>
      <c r="I46" s="83"/>
      <c r="J46" s="83"/>
      <c r="K46" s="83"/>
      <c r="L46" s="83"/>
      <c r="M46" s="83"/>
      <c r="N46" s="83"/>
      <c r="O46" s="83"/>
    </row>
    <row r="47" spans="1:15" ht="20.25" x14ac:dyDescent="0.25">
      <c r="A47" s="103"/>
      <c r="B47" s="103"/>
      <c r="C47" s="105"/>
      <c r="D47" s="105"/>
      <c r="E47" s="83"/>
      <c r="F47" s="83"/>
      <c r="G47" s="83"/>
      <c r="H47" s="83"/>
      <c r="I47" s="83"/>
      <c r="J47" s="83"/>
      <c r="K47" s="83"/>
      <c r="L47" s="83"/>
      <c r="M47" s="83"/>
      <c r="N47" s="83"/>
      <c r="O47" s="83"/>
    </row>
    <row r="48" spans="1:15" ht="20.25" x14ac:dyDescent="0.25">
      <c r="A48" s="103"/>
      <c r="B48" s="103"/>
      <c r="C48" s="105"/>
      <c r="D48" s="105"/>
      <c r="E48" s="83"/>
      <c r="F48" s="83"/>
      <c r="G48" s="83"/>
      <c r="H48" s="83"/>
      <c r="I48" s="83"/>
      <c r="J48" s="83"/>
      <c r="K48" s="83"/>
      <c r="L48" s="83"/>
      <c r="M48" s="83"/>
      <c r="N48" s="83"/>
      <c r="O48" s="83"/>
    </row>
    <row r="49" spans="1:15" ht="20.25" x14ac:dyDescent="0.25">
      <c r="A49" s="103"/>
      <c r="B49" s="103"/>
      <c r="C49" s="105"/>
      <c r="D49" s="105"/>
      <c r="E49" s="83"/>
      <c r="F49" s="83"/>
      <c r="G49" s="83"/>
      <c r="H49" s="83"/>
      <c r="I49" s="83"/>
      <c r="J49" s="83"/>
      <c r="K49" s="83"/>
      <c r="L49" s="83"/>
      <c r="M49" s="83"/>
      <c r="N49" s="83"/>
      <c r="O49" s="83"/>
    </row>
    <row r="50" spans="1:15" ht="20.25" x14ac:dyDescent="0.25">
      <c r="A50" s="103"/>
      <c r="B50" s="103"/>
      <c r="C50" s="105"/>
      <c r="D50" s="105"/>
      <c r="E50" s="83"/>
      <c r="F50" s="83"/>
      <c r="G50" s="83"/>
      <c r="H50" s="83"/>
      <c r="I50" s="83"/>
      <c r="J50" s="83"/>
      <c r="K50" s="83"/>
      <c r="L50" s="83"/>
      <c r="M50" s="83"/>
      <c r="N50" s="83"/>
      <c r="O50" s="83"/>
    </row>
    <row r="51" spans="1:15" ht="20.25" x14ac:dyDescent="0.25">
      <c r="A51" s="103"/>
      <c r="B51" s="103"/>
      <c r="C51" s="105"/>
      <c r="D51" s="105"/>
      <c r="E51" s="83"/>
      <c r="F51" s="83"/>
      <c r="G51" s="83"/>
      <c r="H51" s="83"/>
      <c r="I51" s="83"/>
      <c r="J51" s="83"/>
      <c r="K51" s="83"/>
      <c r="L51" s="83"/>
      <c r="M51" s="83"/>
      <c r="N51" s="83"/>
      <c r="O51" s="83"/>
    </row>
    <row r="52" spans="1:15" ht="20.25" x14ac:dyDescent="0.25">
      <c r="A52" s="103"/>
      <c r="B52" s="23"/>
      <c r="C52" s="34"/>
      <c r="D52" s="34"/>
    </row>
    <row r="53" spans="1:15" ht="20.25" x14ac:dyDescent="0.25">
      <c r="A53" s="103"/>
      <c r="B53" s="23"/>
      <c r="C53" s="34"/>
      <c r="D53" s="34"/>
    </row>
    <row r="54" spans="1:15" ht="20.25" x14ac:dyDescent="0.25">
      <c r="A54" s="103"/>
      <c r="B54" s="23"/>
      <c r="C54" s="34"/>
      <c r="D54" s="34"/>
    </row>
    <row r="55" spans="1:15" ht="20.25" x14ac:dyDescent="0.25">
      <c r="A55" s="103"/>
      <c r="B55" s="23"/>
      <c r="C55" s="34"/>
      <c r="D55" s="34"/>
    </row>
    <row r="56" spans="1:15" ht="20.25" x14ac:dyDescent="0.25">
      <c r="A56" s="103"/>
      <c r="B56" s="23"/>
      <c r="C56" s="34"/>
      <c r="D56" s="34"/>
    </row>
    <row r="57" spans="1:15" ht="20.25" x14ac:dyDescent="0.25">
      <c r="A57" s="103"/>
      <c r="B57" s="23"/>
      <c r="C57" s="34"/>
      <c r="D57" s="34"/>
    </row>
    <row r="58" spans="1:15" ht="20.25" x14ac:dyDescent="0.25">
      <c r="A58" s="103"/>
      <c r="B58" s="23"/>
      <c r="C58" s="34"/>
      <c r="D58" s="34"/>
    </row>
    <row r="59" spans="1:15" ht="20.25" x14ac:dyDescent="0.25">
      <c r="A59" s="103"/>
      <c r="B59" s="23"/>
      <c r="C59" s="34"/>
      <c r="D59" s="34"/>
    </row>
    <row r="60" spans="1:15" ht="20.25" x14ac:dyDescent="0.25">
      <c r="A60" s="103"/>
      <c r="B60" s="23"/>
      <c r="C60" s="34"/>
      <c r="D60" s="34"/>
    </row>
    <row r="61" spans="1:15" ht="20.25" x14ac:dyDescent="0.25">
      <c r="A61" s="103"/>
      <c r="B61" s="23"/>
      <c r="C61" s="34"/>
      <c r="D61" s="34"/>
    </row>
    <row r="62" spans="1:15" ht="20.25" x14ac:dyDescent="0.25">
      <c r="A62" s="103"/>
      <c r="B62" s="23"/>
      <c r="C62" s="34"/>
      <c r="D62" s="34"/>
    </row>
    <row r="63" spans="1:15" ht="20.25" x14ac:dyDescent="0.25">
      <c r="A63" s="103"/>
      <c r="B63" s="23"/>
      <c r="C63" s="34"/>
      <c r="D63" s="34"/>
    </row>
    <row r="64" spans="1:15" ht="20.25" x14ac:dyDescent="0.25">
      <c r="A64" s="103"/>
      <c r="B64" s="23"/>
      <c r="C64" s="34"/>
      <c r="D64" s="34"/>
    </row>
    <row r="65" spans="1:4" ht="20.25" x14ac:dyDescent="0.25">
      <c r="A65" s="103"/>
      <c r="B65" s="23"/>
      <c r="C65" s="34"/>
      <c r="D65" s="34"/>
    </row>
    <row r="66" spans="1:4" ht="20.25" x14ac:dyDescent="0.25">
      <c r="A66" s="103"/>
      <c r="B66" s="23"/>
      <c r="C66" s="34"/>
      <c r="D66" s="34"/>
    </row>
    <row r="67" spans="1:4" ht="20.25" x14ac:dyDescent="0.25">
      <c r="A67" s="103"/>
      <c r="B67" s="23"/>
      <c r="C67" s="34"/>
      <c r="D67" s="34"/>
    </row>
    <row r="68" spans="1:4" ht="20.25" x14ac:dyDescent="0.25">
      <c r="A68" s="103"/>
      <c r="B68" s="23"/>
      <c r="C68" s="34"/>
      <c r="D68" s="34"/>
    </row>
    <row r="69" spans="1:4" ht="20.25" x14ac:dyDescent="0.25">
      <c r="A69" s="103"/>
      <c r="B69" s="23"/>
      <c r="C69" s="34"/>
      <c r="D69" s="34"/>
    </row>
    <row r="70" spans="1:4" ht="20.25" x14ac:dyDescent="0.25">
      <c r="A70" s="103"/>
      <c r="B70" s="23"/>
      <c r="C70" s="34"/>
      <c r="D70" s="34"/>
    </row>
    <row r="71" spans="1:4" ht="20.25" x14ac:dyDescent="0.25">
      <c r="A71" s="103"/>
      <c r="B71" s="23"/>
      <c r="C71" s="34"/>
      <c r="D71" s="34"/>
    </row>
    <row r="72" spans="1:4" ht="20.25" x14ac:dyDescent="0.25">
      <c r="A72" s="103"/>
      <c r="B72" s="23"/>
      <c r="C72" s="34"/>
      <c r="D72" s="34"/>
    </row>
    <row r="73" spans="1:4" ht="20.25" x14ac:dyDescent="0.25">
      <c r="A73" s="103"/>
      <c r="B73" s="23"/>
      <c r="C73" s="34"/>
      <c r="D73" s="34"/>
    </row>
    <row r="74" spans="1:4" ht="20.25" x14ac:dyDescent="0.25">
      <c r="A74" s="103"/>
      <c r="B74" s="23"/>
      <c r="C74" s="34"/>
      <c r="D74" s="34"/>
    </row>
    <row r="75" spans="1:4" ht="20.25" x14ac:dyDescent="0.25">
      <c r="A75" s="103"/>
      <c r="B75" s="23"/>
      <c r="C75" s="34"/>
      <c r="D75" s="34"/>
    </row>
    <row r="76" spans="1:4" ht="20.25" x14ac:dyDescent="0.25">
      <c r="A76" s="103"/>
      <c r="B76" s="23"/>
      <c r="C76" s="34"/>
      <c r="D76" s="34"/>
    </row>
    <row r="77" spans="1:4" ht="20.25" x14ac:dyDescent="0.25">
      <c r="A77" s="103"/>
      <c r="B77" s="23"/>
      <c r="C77" s="34"/>
      <c r="D77" s="34"/>
    </row>
    <row r="78" spans="1:4" ht="20.25" x14ac:dyDescent="0.25">
      <c r="A78" s="103"/>
      <c r="B78" s="23"/>
      <c r="C78" s="34"/>
      <c r="D78" s="34"/>
    </row>
    <row r="79" spans="1:4" ht="20.25" x14ac:dyDescent="0.25">
      <c r="A79" s="103"/>
      <c r="B79" s="23"/>
      <c r="C79" s="34"/>
      <c r="D79" s="34"/>
    </row>
    <row r="80" spans="1:4" ht="20.25" x14ac:dyDescent="0.25">
      <c r="A80" s="103"/>
      <c r="B80" s="23"/>
      <c r="C80" s="34"/>
      <c r="D80" s="34"/>
    </row>
    <row r="81" spans="1:4" ht="20.25" x14ac:dyDescent="0.25">
      <c r="A81" s="103"/>
      <c r="B81" s="23"/>
      <c r="C81" s="34"/>
      <c r="D81" s="34"/>
    </row>
    <row r="82" spans="1:4" ht="20.25" x14ac:dyDescent="0.25">
      <c r="A82" s="103"/>
      <c r="B82" s="23"/>
      <c r="C82" s="34"/>
      <c r="D82" s="34"/>
    </row>
    <row r="83" spans="1:4" ht="20.25" x14ac:dyDescent="0.25">
      <c r="A83" s="103"/>
      <c r="B83" s="23"/>
      <c r="C83" s="34"/>
      <c r="D83" s="34"/>
    </row>
    <row r="84" spans="1:4" ht="20.25" x14ac:dyDescent="0.25">
      <c r="A84" s="103"/>
      <c r="B84" s="23"/>
      <c r="C84" s="34"/>
      <c r="D84" s="34"/>
    </row>
    <row r="85" spans="1:4" ht="20.25" x14ac:dyDescent="0.25">
      <c r="A85" s="103"/>
      <c r="B85" s="23"/>
      <c r="C85" s="34"/>
      <c r="D85" s="34"/>
    </row>
    <row r="86" spans="1:4" ht="20.25" x14ac:dyDescent="0.25">
      <c r="A86" s="103"/>
      <c r="B86" s="23"/>
      <c r="C86" s="34"/>
      <c r="D86" s="34"/>
    </row>
    <row r="87" spans="1:4" ht="20.25" x14ac:dyDescent="0.25">
      <c r="A87" s="103"/>
      <c r="B87" s="23"/>
      <c r="C87" s="34"/>
      <c r="D87" s="34"/>
    </row>
    <row r="88" spans="1:4" ht="20.25" x14ac:dyDescent="0.25">
      <c r="A88" s="103"/>
      <c r="B88" s="23"/>
      <c r="C88" s="34"/>
      <c r="D88" s="34"/>
    </row>
    <row r="89" spans="1:4" ht="20.25" x14ac:dyDescent="0.25">
      <c r="A89" s="103"/>
      <c r="B89" s="23"/>
      <c r="C89" s="34"/>
      <c r="D89" s="34"/>
    </row>
    <row r="90" spans="1:4" ht="20.25" x14ac:dyDescent="0.25">
      <c r="A90" s="103"/>
      <c r="B90" s="23"/>
      <c r="C90" s="34"/>
      <c r="D90" s="34"/>
    </row>
    <row r="91" spans="1:4" ht="20.25" x14ac:dyDescent="0.25">
      <c r="A91" s="103"/>
      <c r="B91" s="23"/>
      <c r="C91" s="34"/>
      <c r="D91" s="34"/>
    </row>
    <row r="92" spans="1:4" ht="20.25" x14ac:dyDescent="0.25">
      <c r="A92" s="103"/>
      <c r="B92" s="23"/>
      <c r="C92" s="34"/>
      <c r="D92" s="34"/>
    </row>
    <row r="93" spans="1:4" ht="20.25" x14ac:dyDescent="0.25">
      <c r="A93" s="103"/>
      <c r="B93" s="23"/>
      <c r="C93" s="34"/>
      <c r="D93" s="34"/>
    </row>
    <row r="94" spans="1:4" ht="20.25" x14ac:dyDescent="0.25">
      <c r="A94" s="103"/>
      <c r="B94" s="23"/>
      <c r="C94" s="34"/>
      <c r="D94" s="34"/>
    </row>
    <row r="95" spans="1:4" ht="20.25" x14ac:dyDescent="0.25">
      <c r="A95" s="103"/>
      <c r="B95" s="23"/>
      <c r="C95" s="34"/>
      <c r="D95" s="34"/>
    </row>
    <row r="96" spans="1:4" ht="20.25" x14ac:dyDescent="0.25">
      <c r="A96" s="103"/>
      <c r="B96" s="23"/>
      <c r="C96" s="34"/>
      <c r="D96" s="34"/>
    </row>
    <row r="97" spans="1:4" ht="20.25" x14ac:dyDescent="0.25">
      <c r="A97" s="103"/>
      <c r="B97" s="23"/>
      <c r="C97" s="34"/>
      <c r="D97" s="34"/>
    </row>
    <row r="98" spans="1:4" ht="20.25" x14ac:dyDescent="0.25">
      <c r="A98" s="103"/>
      <c r="B98" s="23"/>
      <c r="C98" s="34"/>
      <c r="D98" s="34"/>
    </row>
    <row r="99" spans="1:4" ht="20.25" x14ac:dyDescent="0.25">
      <c r="A99" s="103"/>
      <c r="B99" s="23"/>
      <c r="C99" s="34"/>
      <c r="D99" s="34"/>
    </row>
    <row r="100" spans="1:4" ht="20.25" x14ac:dyDescent="0.25">
      <c r="A100" s="103"/>
      <c r="B100" s="23"/>
      <c r="C100" s="34"/>
      <c r="D100" s="34"/>
    </row>
    <row r="101" spans="1:4" ht="20.25" x14ac:dyDescent="0.25">
      <c r="A101" s="103"/>
      <c r="B101" s="23"/>
      <c r="C101" s="34"/>
      <c r="D101" s="34"/>
    </row>
    <row r="102" spans="1:4" ht="20.25" x14ac:dyDescent="0.25">
      <c r="A102" s="103"/>
      <c r="B102" s="23"/>
      <c r="C102" s="34"/>
      <c r="D102" s="34"/>
    </row>
    <row r="103" spans="1:4" ht="20.25" x14ac:dyDescent="0.25">
      <c r="A103" s="103"/>
      <c r="B103" s="23"/>
      <c r="C103" s="34"/>
      <c r="D103" s="34"/>
    </row>
    <row r="104" spans="1:4" ht="20.25" x14ac:dyDescent="0.25">
      <c r="A104" s="103"/>
      <c r="B104" s="23"/>
      <c r="C104" s="34"/>
      <c r="D104" s="34"/>
    </row>
    <row r="105" spans="1:4" ht="20.25" x14ac:dyDescent="0.25">
      <c r="A105" s="103"/>
      <c r="B105" s="23"/>
      <c r="C105" s="34"/>
      <c r="D105" s="34"/>
    </row>
    <row r="106" spans="1:4" ht="20.25" x14ac:dyDescent="0.25">
      <c r="A106" s="103"/>
      <c r="B106" s="23"/>
      <c r="C106" s="34"/>
      <c r="D106" s="34"/>
    </row>
    <row r="107" spans="1:4" ht="20.25" x14ac:dyDescent="0.25">
      <c r="A107" s="103"/>
      <c r="B107" s="23"/>
      <c r="C107" s="34"/>
      <c r="D107" s="34"/>
    </row>
    <row r="108" spans="1:4" ht="20.25" x14ac:dyDescent="0.25">
      <c r="A108" s="103"/>
      <c r="B108" s="23"/>
      <c r="C108" s="34"/>
      <c r="D108" s="34"/>
    </row>
    <row r="109" spans="1:4" ht="20.25" x14ac:dyDescent="0.25">
      <c r="A109" s="103"/>
      <c r="B109" s="23"/>
      <c r="C109" s="34"/>
      <c r="D109" s="34"/>
    </row>
    <row r="110" spans="1:4" ht="20.25" x14ac:dyDescent="0.25">
      <c r="A110" s="103"/>
      <c r="B110" s="23"/>
      <c r="C110" s="34"/>
      <c r="D110" s="34"/>
    </row>
    <row r="111" spans="1:4" ht="20.25" x14ac:dyDescent="0.25">
      <c r="A111" s="103"/>
      <c r="B111" s="23"/>
      <c r="C111" s="34"/>
      <c r="D111" s="34"/>
    </row>
    <row r="112" spans="1:4" ht="20.25" x14ac:dyDescent="0.25">
      <c r="A112" s="103"/>
      <c r="B112" s="23"/>
      <c r="C112" s="34"/>
      <c r="D112" s="34"/>
    </row>
    <row r="113" spans="1:4" ht="20.25" x14ac:dyDescent="0.25">
      <c r="A113" s="103"/>
      <c r="B113" s="23"/>
      <c r="C113" s="34"/>
      <c r="D113" s="34"/>
    </row>
    <row r="114" spans="1:4" ht="20.25" x14ac:dyDescent="0.25">
      <c r="A114" s="103"/>
      <c r="B114" s="23"/>
      <c r="C114" s="34"/>
      <c r="D114" s="34"/>
    </row>
    <row r="115" spans="1:4" ht="20.25" x14ac:dyDescent="0.25">
      <c r="A115" s="103"/>
      <c r="B115" s="23"/>
      <c r="C115" s="34"/>
      <c r="D115" s="34"/>
    </row>
    <row r="116" spans="1:4" ht="20.25" x14ac:dyDescent="0.25">
      <c r="A116" s="103"/>
      <c r="B116" s="23"/>
      <c r="C116" s="34"/>
      <c r="D116" s="34"/>
    </row>
    <row r="117" spans="1:4" ht="20.25" x14ac:dyDescent="0.25">
      <c r="A117" s="103"/>
      <c r="B117" s="23"/>
      <c r="C117" s="34"/>
      <c r="D117" s="34"/>
    </row>
    <row r="118" spans="1:4" ht="20.25" x14ac:dyDescent="0.25">
      <c r="A118" s="103"/>
      <c r="B118" s="23"/>
      <c r="C118" s="34"/>
      <c r="D118" s="34"/>
    </row>
    <row r="119" spans="1:4" ht="20.25" x14ac:dyDescent="0.25">
      <c r="A119" s="103"/>
      <c r="B119" s="23"/>
      <c r="C119" s="34"/>
      <c r="D119" s="34"/>
    </row>
    <row r="120" spans="1:4" ht="20.25" x14ac:dyDescent="0.25">
      <c r="A120" s="103"/>
      <c r="B120" s="23"/>
      <c r="C120" s="34"/>
      <c r="D120" s="34"/>
    </row>
    <row r="121" spans="1:4" ht="20.25" x14ac:dyDescent="0.25">
      <c r="A121" s="103"/>
      <c r="B121" s="23"/>
      <c r="C121" s="34"/>
      <c r="D121" s="34"/>
    </row>
    <row r="122" spans="1:4" ht="20.25" x14ac:dyDescent="0.25">
      <c r="A122" s="103"/>
      <c r="B122" s="23"/>
      <c r="C122" s="34"/>
      <c r="D122" s="34"/>
    </row>
    <row r="123" spans="1:4" ht="20.25" x14ac:dyDescent="0.25">
      <c r="A123" s="103"/>
      <c r="B123" s="23"/>
      <c r="C123" s="34"/>
      <c r="D123" s="34"/>
    </row>
    <row r="124" spans="1:4" ht="20.25" x14ac:dyDescent="0.25">
      <c r="A124" s="103"/>
      <c r="B124" s="23"/>
      <c r="C124" s="34"/>
      <c r="D124" s="34"/>
    </row>
    <row r="125" spans="1:4" ht="20.25" x14ac:dyDescent="0.25">
      <c r="A125" s="103"/>
      <c r="B125" s="23"/>
      <c r="C125" s="34"/>
      <c r="D125" s="34"/>
    </row>
    <row r="126" spans="1:4" ht="20.25" x14ac:dyDescent="0.25">
      <c r="A126" s="103"/>
      <c r="B126" s="23"/>
      <c r="C126" s="34"/>
      <c r="D126" s="34"/>
    </row>
    <row r="127" spans="1:4" ht="20.25" x14ac:dyDescent="0.25">
      <c r="A127" s="103"/>
      <c r="B127" s="23"/>
      <c r="C127" s="34"/>
      <c r="D127" s="34"/>
    </row>
    <row r="128" spans="1:4" ht="20.25" x14ac:dyDescent="0.25">
      <c r="A128" s="103"/>
      <c r="B128" s="23"/>
      <c r="C128" s="34"/>
      <c r="D128" s="34"/>
    </row>
    <row r="129" spans="1:4" ht="20.25" x14ac:dyDescent="0.25">
      <c r="A129" s="103"/>
      <c r="B129" s="23"/>
      <c r="C129" s="34"/>
      <c r="D129" s="34"/>
    </row>
    <row r="130" spans="1:4" ht="20.25" x14ac:dyDescent="0.25">
      <c r="A130" s="103"/>
      <c r="B130" s="23"/>
      <c r="C130" s="34"/>
      <c r="D130" s="34"/>
    </row>
    <row r="131" spans="1:4" ht="20.25" x14ac:dyDescent="0.25">
      <c r="A131" s="103"/>
      <c r="B131" s="23"/>
      <c r="C131" s="34"/>
      <c r="D131" s="34"/>
    </row>
    <row r="132" spans="1:4" ht="20.25" x14ac:dyDescent="0.25">
      <c r="A132" s="103"/>
      <c r="B132" s="23"/>
      <c r="C132" s="34"/>
      <c r="D132" s="34"/>
    </row>
    <row r="133" spans="1:4" ht="20.25" x14ac:dyDescent="0.25">
      <c r="A133" s="103"/>
      <c r="B133" s="23"/>
      <c r="C133" s="34"/>
      <c r="D133" s="34"/>
    </row>
    <row r="134" spans="1:4" ht="20.25" x14ac:dyDescent="0.25">
      <c r="A134" s="103"/>
      <c r="B134" s="23"/>
      <c r="C134" s="34"/>
      <c r="D134" s="34"/>
    </row>
    <row r="135" spans="1:4" ht="20.25" x14ac:dyDescent="0.25">
      <c r="A135" s="103"/>
      <c r="B135" s="23"/>
      <c r="C135" s="34"/>
      <c r="D135" s="34"/>
    </row>
    <row r="136" spans="1:4" ht="20.25" x14ac:dyDescent="0.25">
      <c r="A136" s="103"/>
      <c r="B136" s="23"/>
      <c r="C136" s="34"/>
      <c r="D136" s="34"/>
    </row>
    <row r="137" spans="1:4" ht="20.25" x14ac:dyDescent="0.25">
      <c r="A137" s="103"/>
      <c r="B137" s="23"/>
      <c r="C137" s="34"/>
      <c r="D137" s="34"/>
    </row>
    <row r="138" spans="1:4" ht="20.25" x14ac:dyDescent="0.25">
      <c r="A138" s="103"/>
      <c r="B138" s="23"/>
      <c r="C138" s="34"/>
      <c r="D138" s="34"/>
    </row>
    <row r="139" spans="1:4" ht="20.25" x14ac:dyDescent="0.25">
      <c r="A139" s="103"/>
      <c r="B139" s="23"/>
      <c r="C139" s="34"/>
      <c r="D139" s="34"/>
    </row>
    <row r="140" spans="1:4" ht="20.25" x14ac:dyDescent="0.25">
      <c r="A140" s="103"/>
      <c r="B140" s="23"/>
      <c r="C140" s="34"/>
      <c r="D140" s="34"/>
    </row>
    <row r="141" spans="1:4" ht="20.25" x14ac:dyDescent="0.25">
      <c r="A141" s="103"/>
      <c r="B141" s="23"/>
      <c r="C141" s="34"/>
      <c r="D141" s="34"/>
    </row>
    <row r="142" spans="1:4" ht="20.25" x14ac:dyDescent="0.25">
      <c r="A142" s="103"/>
      <c r="B142" s="23"/>
      <c r="C142" s="34"/>
      <c r="D142" s="34"/>
    </row>
    <row r="143" spans="1:4" ht="20.25" x14ac:dyDescent="0.25">
      <c r="A143" s="103"/>
      <c r="B143" s="23"/>
      <c r="C143" s="34"/>
      <c r="D143" s="34"/>
    </row>
    <row r="144" spans="1:4" ht="20.25" x14ac:dyDescent="0.25">
      <c r="A144" s="103"/>
      <c r="B144" s="23"/>
      <c r="C144" s="34"/>
      <c r="D144" s="34"/>
    </row>
    <row r="145" spans="1:4" ht="20.25" x14ac:dyDescent="0.25">
      <c r="A145" s="103"/>
      <c r="B145" s="23"/>
      <c r="C145" s="34"/>
      <c r="D145" s="34"/>
    </row>
    <row r="146" spans="1:4" ht="20.25" x14ac:dyDescent="0.25">
      <c r="A146" s="103"/>
      <c r="B146" s="23"/>
      <c r="C146" s="34"/>
      <c r="D146" s="34"/>
    </row>
    <row r="147" spans="1:4" ht="20.25" x14ac:dyDescent="0.25">
      <c r="A147" s="103"/>
      <c r="B147" s="23"/>
      <c r="C147" s="34"/>
      <c r="D147" s="34"/>
    </row>
    <row r="148" spans="1:4" ht="20.25" x14ac:dyDescent="0.25">
      <c r="A148" s="103"/>
      <c r="B148" s="23"/>
      <c r="C148" s="34"/>
      <c r="D148" s="34"/>
    </row>
    <row r="149" spans="1:4" ht="20.25" x14ac:dyDescent="0.25">
      <c r="A149" s="103"/>
      <c r="B149" s="23"/>
      <c r="C149" s="34"/>
      <c r="D149" s="34"/>
    </row>
    <row r="150" spans="1:4" ht="20.25" x14ac:dyDescent="0.25">
      <c r="A150" s="103"/>
      <c r="B150" s="23"/>
      <c r="C150" s="34"/>
      <c r="D150" s="34"/>
    </row>
    <row r="151" spans="1:4" ht="20.25" x14ac:dyDescent="0.25">
      <c r="A151" s="103"/>
      <c r="B151" s="23"/>
      <c r="C151" s="34"/>
      <c r="D151" s="34"/>
    </row>
    <row r="152" spans="1:4" ht="20.25" x14ac:dyDescent="0.25">
      <c r="A152" s="103"/>
      <c r="B152" s="23"/>
      <c r="C152" s="34"/>
      <c r="D152" s="34"/>
    </row>
    <row r="153" spans="1:4" ht="20.25" x14ac:dyDescent="0.25">
      <c r="A153" s="103"/>
      <c r="B153" s="23"/>
      <c r="C153" s="34"/>
      <c r="D153" s="34"/>
    </row>
    <row r="154" spans="1:4" ht="20.25" x14ac:dyDescent="0.25">
      <c r="A154" s="103"/>
      <c r="B154" s="23"/>
      <c r="C154" s="34"/>
      <c r="D154" s="34"/>
    </row>
    <row r="155" spans="1:4" ht="20.25" x14ac:dyDescent="0.25">
      <c r="A155" s="103"/>
      <c r="B155" s="23"/>
      <c r="C155" s="34"/>
      <c r="D155" s="34"/>
    </row>
    <row r="156" spans="1:4" ht="20.25" x14ac:dyDescent="0.25">
      <c r="A156" s="103"/>
      <c r="B156" s="23"/>
      <c r="C156" s="34"/>
      <c r="D156" s="34"/>
    </row>
    <row r="157" spans="1:4" ht="20.25" x14ac:dyDescent="0.25">
      <c r="A157" s="103"/>
      <c r="B157" s="23"/>
      <c r="C157" s="34"/>
      <c r="D157" s="34"/>
    </row>
    <row r="158" spans="1:4" ht="20.25" x14ac:dyDescent="0.25">
      <c r="A158" s="103"/>
      <c r="B158" s="23"/>
      <c r="C158" s="34"/>
      <c r="D158" s="34"/>
    </row>
    <row r="159" spans="1:4" ht="20.25" x14ac:dyDescent="0.25">
      <c r="A159" s="103"/>
      <c r="B159" s="23"/>
      <c r="C159" s="34"/>
      <c r="D159" s="34"/>
    </row>
    <row r="160" spans="1:4" ht="20.25" x14ac:dyDescent="0.25">
      <c r="A160" s="103"/>
      <c r="B160" s="23"/>
      <c r="C160" s="34"/>
      <c r="D160" s="34"/>
    </row>
    <row r="161" spans="1:4" ht="20.25" x14ac:dyDescent="0.25">
      <c r="A161" s="103"/>
      <c r="B161" s="23"/>
      <c r="C161" s="34"/>
      <c r="D161" s="34"/>
    </row>
    <row r="162" spans="1:4" ht="20.25" x14ac:dyDescent="0.25">
      <c r="A162" s="103"/>
      <c r="B162" s="23"/>
      <c r="C162" s="34"/>
      <c r="D162" s="34"/>
    </row>
    <row r="163" spans="1:4" ht="20.25" x14ac:dyDescent="0.25">
      <c r="A163" s="103"/>
      <c r="B163" s="23"/>
      <c r="C163" s="34"/>
      <c r="D163" s="34"/>
    </row>
    <row r="164" spans="1:4" ht="20.25" x14ac:dyDescent="0.25">
      <c r="A164" s="103"/>
      <c r="B164" s="23"/>
      <c r="C164" s="34"/>
      <c r="D164" s="34"/>
    </row>
    <row r="165" spans="1:4" ht="20.25" x14ac:dyDescent="0.25">
      <c r="A165" s="103"/>
      <c r="B165" s="23"/>
      <c r="C165" s="34"/>
      <c r="D165" s="34"/>
    </row>
    <row r="166" spans="1:4" ht="20.25" x14ac:dyDescent="0.25">
      <c r="A166" s="103"/>
      <c r="B166" s="23"/>
      <c r="C166" s="34"/>
      <c r="D166" s="34"/>
    </row>
    <row r="167" spans="1:4" ht="20.25" x14ac:dyDescent="0.25">
      <c r="A167" s="103"/>
      <c r="B167" s="23"/>
      <c r="C167" s="34"/>
      <c r="D167" s="34"/>
    </row>
    <row r="168" spans="1:4" ht="20.25" x14ac:dyDescent="0.25">
      <c r="A168" s="103"/>
      <c r="B168" s="23"/>
      <c r="C168" s="34"/>
      <c r="D168" s="34"/>
    </row>
    <row r="169" spans="1:4" ht="20.25" x14ac:dyDescent="0.25">
      <c r="A169" s="103"/>
      <c r="B169" s="23"/>
      <c r="C169" s="34"/>
      <c r="D169" s="34"/>
    </row>
    <row r="170" spans="1:4" ht="20.25" x14ac:dyDescent="0.25">
      <c r="A170" s="103"/>
      <c r="B170" s="23"/>
      <c r="C170" s="34"/>
      <c r="D170" s="34"/>
    </row>
    <row r="171" spans="1:4" ht="20.25" x14ac:dyDescent="0.25">
      <c r="A171" s="103"/>
      <c r="B171" s="23"/>
      <c r="C171" s="34"/>
      <c r="D171" s="34"/>
    </row>
    <row r="172" spans="1:4" ht="20.25" x14ac:dyDescent="0.25">
      <c r="A172" s="103"/>
      <c r="B172" s="23"/>
      <c r="C172" s="34"/>
      <c r="D172" s="34"/>
    </row>
    <row r="173" spans="1:4" ht="20.25" x14ac:dyDescent="0.25">
      <c r="A173" s="103"/>
      <c r="B173" s="23"/>
      <c r="C173" s="34"/>
      <c r="D173" s="34"/>
    </row>
    <row r="174" spans="1:4" ht="20.25" x14ac:dyDescent="0.25">
      <c r="A174" s="103"/>
      <c r="B174" s="23"/>
      <c r="C174" s="34"/>
      <c r="D174" s="34"/>
    </row>
    <row r="175" spans="1:4" ht="20.25" x14ac:dyDescent="0.25">
      <c r="A175" s="103"/>
      <c r="B175" s="23"/>
      <c r="C175" s="34"/>
      <c r="D175" s="34"/>
    </row>
    <row r="176" spans="1:4" ht="20.25" x14ac:dyDescent="0.25">
      <c r="A176" s="103"/>
      <c r="B176" s="23"/>
      <c r="C176" s="34"/>
      <c r="D176" s="34"/>
    </row>
    <row r="177" spans="1:4" ht="20.25" x14ac:dyDescent="0.25">
      <c r="A177" s="103"/>
      <c r="B177" s="23"/>
      <c r="C177" s="34"/>
      <c r="D177" s="34"/>
    </row>
    <row r="178" spans="1:4" ht="20.25" x14ac:dyDescent="0.25">
      <c r="A178" s="103"/>
      <c r="B178" s="23"/>
      <c r="C178" s="34"/>
      <c r="D178" s="34"/>
    </row>
    <row r="179" spans="1:4" ht="20.25" x14ac:dyDescent="0.25">
      <c r="A179" s="103"/>
      <c r="B179" s="23"/>
      <c r="C179" s="34"/>
      <c r="D179" s="34"/>
    </row>
    <row r="180" spans="1:4" ht="20.25" x14ac:dyDescent="0.25">
      <c r="A180" s="103"/>
      <c r="B180" s="23"/>
      <c r="C180" s="34"/>
      <c r="D180" s="34"/>
    </row>
    <row r="181" spans="1:4" ht="20.25" x14ac:dyDescent="0.25">
      <c r="A181" s="103"/>
      <c r="B181" s="23"/>
      <c r="C181" s="34"/>
      <c r="D181" s="34"/>
    </row>
    <row r="182" spans="1:4" ht="20.25" x14ac:dyDescent="0.25">
      <c r="A182" s="103"/>
      <c r="B182" s="23"/>
      <c r="C182" s="34"/>
      <c r="D182" s="34"/>
    </row>
    <row r="183" spans="1:4" ht="20.25" x14ac:dyDescent="0.25">
      <c r="A183" s="103"/>
      <c r="B183" s="23"/>
      <c r="C183" s="34"/>
      <c r="D183" s="34"/>
    </row>
    <row r="184" spans="1:4" ht="20.25" x14ac:dyDescent="0.25">
      <c r="A184" s="103"/>
      <c r="B184" s="23"/>
      <c r="C184" s="34"/>
      <c r="D184" s="34"/>
    </row>
    <row r="185" spans="1:4" ht="20.25" x14ac:dyDescent="0.25">
      <c r="A185" s="103"/>
      <c r="B185" s="23"/>
      <c r="C185" s="34"/>
      <c r="D185" s="34"/>
    </row>
    <row r="186" spans="1:4" ht="20.25" x14ac:dyDescent="0.25">
      <c r="A186" s="103"/>
      <c r="B186" s="23"/>
      <c r="C186" s="34"/>
      <c r="D186" s="34"/>
    </row>
    <row r="187" spans="1:4" ht="20.25" x14ac:dyDescent="0.25">
      <c r="A187" s="103"/>
      <c r="B187" s="23"/>
      <c r="C187" s="34"/>
      <c r="D187" s="34"/>
    </row>
    <row r="188" spans="1:4" ht="20.25" x14ac:dyDescent="0.25">
      <c r="A188" s="103"/>
      <c r="B188" s="23"/>
      <c r="C188" s="34"/>
      <c r="D188" s="34"/>
    </row>
    <row r="189" spans="1:4" ht="20.25" x14ac:dyDescent="0.25">
      <c r="A189" s="103"/>
      <c r="B189" s="23"/>
      <c r="C189" s="34"/>
      <c r="D189" s="34"/>
    </row>
    <row r="190" spans="1:4" ht="20.25" x14ac:dyDescent="0.25">
      <c r="A190" s="103"/>
      <c r="B190" s="23"/>
      <c r="C190" s="34"/>
      <c r="D190" s="34"/>
    </row>
    <row r="191" spans="1:4" ht="20.25" x14ac:dyDescent="0.25">
      <c r="A191" s="103"/>
      <c r="B191" s="23"/>
      <c r="C191" s="34"/>
      <c r="D191" s="34"/>
    </row>
    <row r="192" spans="1:4" ht="20.25" x14ac:dyDescent="0.25">
      <c r="A192" s="103"/>
      <c r="B192" s="23"/>
      <c r="C192" s="34"/>
      <c r="D192" s="34"/>
    </row>
    <row r="193" spans="1:4" ht="20.25" x14ac:dyDescent="0.25">
      <c r="A193" s="103"/>
      <c r="B193" s="23"/>
      <c r="C193" s="34"/>
      <c r="D193" s="34"/>
    </row>
    <row r="194" spans="1:4" ht="20.25" x14ac:dyDescent="0.25">
      <c r="A194" s="103"/>
      <c r="B194" s="23"/>
      <c r="C194" s="34"/>
      <c r="D194" s="34"/>
    </row>
    <row r="195" spans="1:4" ht="20.25" x14ac:dyDescent="0.25">
      <c r="A195" s="103"/>
      <c r="B195" s="23"/>
      <c r="C195" s="34"/>
      <c r="D195" s="34"/>
    </row>
    <row r="196" spans="1:4" ht="20.25" x14ac:dyDescent="0.25">
      <c r="A196" s="103"/>
      <c r="B196" s="23"/>
      <c r="C196" s="34"/>
      <c r="D196" s="34"/>
    </row>
    <row r="197" spans="1:4" ht="20.25" x14ac:dyDescent="0.25">
      <c r="A197" s="103"/>
      <c r="B197" s="23"/>
      <c r="C197" s="34"/>
      <c r="D197" s="34"/>
    </row>
    <row r="198" spans="1:4" ht="20.25" x14ac:dyDescent="0.25">
      <c r="A198" s="103"/>
      <c r="B198" s="23"/>
      <c r="C198" s="34"/>
      <c r="D198" s="34"/>
    </row>
    <row r="199" spans="1:4" ht="20.25" x14ac:dyDescent="0.25">
      <c r="A199" s="103"/>
      <c r="B199" s="23"/>
      <c r="C199" s="34"/>
      <c r="D199" s="34"/>
    </row>
    <row r="200" spans="1:4" ht="20.25" x14ac:dyDescent="0.25">
      <c r="A200" s="103"/>
      <c r="B200" s="23"/>
      <c r="C200" s="34"/>
      <c r="D200" s="34"/>
    </row>
    <row r="201" spans="1:4" ht="20.25" x14ac:dyDescent="0.25">
      <c r="A201" s="103"/>
      <c r="B201" s="23"/>
      <c r="C201" s="34"/>
      <c r="D201" s="34"/>
    </row>
    <row r="202" spans="1:4" ht="20.25" x14ac:dyDescent="0.25">
      <c r="A202" s="103"/>
      <c r="B202" s="23"/>
      <c r="C202" s="34"/>
      <c r="D202" s="34"/>
    </row>
    <row r="203" spans="1:4" ht="20.25" x14ac:dyDescent="0.25">
      <c r="A203" s="103"/>
      <c r="B203" s="23"/>
      <c r="C203" s="34"/>
      <c r="D203" s="34"/>
    </row>
    <row r="204" spans="1:4" ht="20.25" x14ac:dyDescent="0.25">
      <c r="A204" s="103"/>
      <c r="B204" s="23"/>
      <c r="C204" s="34"/>
      <c r="D204" s="34"/>
    </row>
    <row r="205" spans="1:4" ht="20.25" x14ac:dyDescent="0.25">
      <c r="A205" s="103"/>
      <c r="B205" s="23"/>
      <c r="C205" s="34"/>
      <c r="D205" s="34"/>
    </row>
    <row r="206" spans="1:4" ht="20.25" x14ac:dyDescent="0.25">
      <c r="A206" s="103"/>
      <c r="B206" s="23"/>
      <c r="C206" s="34"/>
      <c r="D206" s="34"/>
    </row>
    <row r="207" spans="1:4" ht="20.25" x14ac:dyDescent="0.25">
      <c r="A207" s="103"/>
      <c r="B207" s="23"/>
      <c r="C207" s="34"/>
      <c r="D207" s="34"/>
    </row>
    <row r="208" spans="1:4" x14ac:dyDescent="0.25">
      <c r="A208" s="83"/>
      <c r="B208" s="23"/>
      <c r="C208" s="23"/>
      <c r="D208" s="23"/>
    </row>
    <row r="209" spans="1:8" ht="20.25" x14ac:dyDescent="0.25">
      <c r="A209" s="83"/>
      <c r="B209" s="30" t="s">
        <v>88</v>
      </c>
      <c r="C209" s="30" t="s">
        <v>145</v>
      </c>
      <c r="D209" s="33" t="s">
        <v>88</v>
      </c>
      <c r="E209" s="33" t="s">
        <v>145</v>
      </c>
    </row>
    <row r="210" spans="1:8" ht="21" x14ac:dyDescent="0.35">
      <c r="A210" s="83"/>
      <c r="B210" s="31" t="s">
        <v>90</v>
      </c>
      <c r="C210" s="31" t="s">
        <v>58</v>
      </c>
      <c r="D210" t="s">
        <v>90</v>
      </c>
      <c r="F210" t="str">
        <f>IF(NOT(ISBLANK(D210)),D210,IF(NOT(ISBLANK(E210)),"     "&amp;E210,FALSE))</f>
        <v>Afectación Económica o presupuestal</v>
      </c>
      <c r="G210" t="s">
        <v>90</v>
      </c>
      <c r="H210" t="str">
        <f>IF(NOT(ISERROR(MATCH(G210,_xlfn.ANCHORARRAY(B221),0))),F223&amp;"Por favor no seleccionar los criterios de impacto",G210)</f>
        <v>❌Por favor no seleccionar los criterios de impacto</v>
      </c>
    </row>
    <row r="211" spans="1:8" ht="21" x14ac:dyDescent="0.35">
      <c r="A211" s="83"/>
      <c r="B211" s="31" t="s">
        <v>90</v>
      </c>
      <c r="C211" s="31" t="s">
        <v>93</v>
      </c>
      <c r="E211" t="s">
        <v>58</v>
      </c>
      <c r="F211" t="str">
        <f t="shared" ref="F211:F221" si="0">IF(NOT(ISBLANK(D211)),D211,IF(NOT(ISBLANK(E211)),"     "&amp;E211,FALSE))</f>
        <v xml:space="preserve">     Afectación menor a 10 SMLMV .</v>
      </c>
    </row>
    <row r="212" spans="1:8" ht="21" x14ac:dyDescent="0.35">
      <c r="A212" s="83"/>
      <c r="B212" s="31" t="s">
        <v>90</v>
      </c>
      <c r="C212" s="31" t="s">
        <v>94</v>
      </c>
      <c r="E212" t="s">
        <v>93</v>
      </c>
      <c r="F212" t="str">
        <f t="shared" si="0"/>
        <v xml:space="preserve">     Entre 10 y 50 SMLMV </v>
      </c>
    </row>
    <row r="213" spans="1:8" ht="21" x14ac:dyDescent="0.35">
      <c r="A213" s="83"/>
      <c r="B213" s="31" t="s">
        <v>90</v>
      </c>
      <c r="C213" s="31" t="s">
        <v>95</v>
      </c>
      <c r="E213" t="s">
        <v>94</v>
      </c>
      <c r="F213" t="str">
        <f t="shared" si="0"/>
        <v xml:space="preserve">     Entre 50 y 100 SMLMV </v>
      </c>
    </row>
    <row r="214" spans="1:8" ht="21" x14ac:dyDescent="0.35">
      <c r="A214" s="83"/>
      <c r="B214" s="31" t="s">
        <v>90</v>
      </c>
      <c r="C214" s="31" t="s">
        <v>96</v>
      </c>
      <c r="E214" t="s">
        <v>95</v>
      </c>
      <c r="F214" t="str">
        <f t="shared" si="0"/>
        <v xml:space="preserve">     Entre 100 y 500 SMLMV </v>
      </c>
    </row>
    <row r="215" spans="1:8" ht="21" x14ac:dyDescent="0.35">
      <c r="A215" s="83"/>
      <c r="B215" s="31" t="s">
        <v>57</v>
      </c>
      <c r="C215" s="31" t="s">
        <v>97</v>
      </c>
      <c r="E215" t="s">
        <v>96</v>
      </c>
      <c r="F215" t="str">
        <f t="shared" si="0"/>
        <v xml:space="preserve">     Mayor a 500 SMLMV </v>
      </c>
    </row>
    <row r="216" spans="1:8" ht="21" x14ac:dyDescent="0.35">
      <c r="A216" s="83"/>
      <c r="B216" s="31" t="s">
        <v>57</v>
      </c>
      <c r="C216" s="31" t="s">
        <v>98</v>
      </c>
      <c r="D216" t="s">
        <v>57</v>
      </c>
      <c r="F216" t="str">
        <f t="shared" si="0"/>
        <v>Pérdida Reputacional</v>
      </c>
    </row>
    <row r="217" spans="1:8" ht="21" x14ac:dyDescent="0.35">
      <c r="A217" s="83"/>
      <c r="B217" s="31" t="s">
        <v>57</v>
      </c>
      <c r="C217" s="31" t="s">
        <v>100</v>
      </c>
      <c r="E217" t="s">
        <v>97</v>
      </c>
      <c r="F217" t="str">
        <f t="shared" si="0"/>
        <v xml:space="preserve">     El riesgo afecta la imagen de alguna área de la organización</v>
      </c>
    </row>
    <row r="218" spans="1:8" ht="21" x14ac:dyDescent="0.35">
      <c r="A218" s="83"/>
      <c r="B218" s="31" t="s">
        <v>57</v>
      </c>
      <c r="C218" s="31" t="s">
        <v>99</v>
      </c>
      <c r="E218" t="s">
        <v>98</v>
      </c>
      <c r="F218" t="str">
        <f t="shared" si="0"/>
        <v xml:space="preserve">     El riesgo afecta la imagen de la entidad internamente, de conocimiento general, nivel interno, de junta dircetiva y accionistas y/o de provedores</v>
      </c>
    </row>
    <row r="219" spans="1:8" ht="21" x14ac:dyDescent="0.35">
      <c r="A219" s="83"/>
      <c r="B219" s="31" t="s">
        <v>57</v>
      </c>
      <c r="C219" s="31" t="s">
        <v>118</v>
      </c>
      <c r="E219" t="s">
        <v>100</v>
      </c>
      <c r="F219" t="str">
        <f t="shared" si="0"/>
        <v xml:space="preserve">     El riesgo afecta la imagen de la entidad con algunos usuarios de relevancia frente al logro de los objetivos</v>
      </c>
    </row>
    <row r="220" spans="1:8" x14ac:dyDescent="0.25">
      <c r="A220" s="83"/>
      <c r="B220" s="32"/>
      <c r="C220" s="32"/>
      <c r="E220" t="s">
        <v>99</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118</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147</v>
      </c>
    </row>
    <row r="224" spans="1:8" x14ac:dyDescent="0.25">
      <c r="B224" s="22"/>
      <c r="C224" s="22"/>
      <c r="F224" s="35" t="s">
        <v>148</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topLeftCell="A9" workbookViewId="0">
      <selection activeCell="F6" sqref="F6"/>
    </sheetView>
  </sheetViews>
  <sheetFormatPr baseColWidth="10" defaultColWidth="14.28515625" defaultRowHeight="12.75" x14ac:dyDescent="0.2"/>
  <cols>
    <col min="1" max="2" width="14.28515625" style="88"/>
    <col min="3" max="3" width="17" style="88" customWidth="1"/>
    <col min="4" max="4" width="14.28515625" style="88"/>
    <col min="5" max="5" width="46" style="88" customWidth="1"/>
    <col min="6" max="16384" width="14.28515625" style="88"/>
  </cols>
  <sheetData>
    <row r="1" spans="2:6" ht="24" customHeight="1" thickBot="1" x14ac:dyDescent="0.25">
      <c r="B1" s="389" t="s">
        <v>78</v>
      </c>
      <c r="C1" s="390"/>
      <c r="D1" s="390"/>
      <c r="E1" s="390"/>
      <c r="F1" s="391"/>
    </row>
    <row r="2" spans="2:6" ht="16.5" thickBot="1" x14ac:dyDescent="0.3">
      <c r="B2" s="89"/>
      <c r="C2" s="89"/>
      <c r="D2" s="89"/>
      <c r="E2" s="89"/>
      <c r="F2" s="89"/>
    </row>
    <row r="3" spans="2:6" ht="16.5" thickBot="1" x14ac:dyDescent="0.25">
      <c r="B3" s="393" t="s">
        <v>64</v>
      </c>
      <c r="C3" s="394"/>
      <c r="D3" s="394"/>
      <c r="E3" s="101" t="s">
        <v>65</v>
      </c>
      <c r="F3" s="102" t="s">
        <v>66</v>
      </c>
    </row>
    <row r="4" spans="2:6" ht="31.5" x14ac:dyDescent="0.2">
      <c r="B4" s="395" t="s">
        <v>67</v>
      </c>
      <c r="C4" s="397" t="s">
        <v>13</v>
      </c>
      <c r="D4" s="90" t="s">
        <v>14</v>
      </c>
      <c r="E4" s="91" t="s">
        <v>68</v>
      </c>
      <c r="F4" s="92">
        <v>0.25</v>
      </c>
    </row>
    <row r="5" spans="2:6" ht="47.25" x14ac:dyDescent="0.2">
      <c r="B5" s="396"/>
      <c r="C5" s="398"/>
      <c r="D5" s="93" t="s">
        <v>15</v>
      </c>
      <c r="E5" s="94" t="s">
        <v>69</v>
      </c>
      <c r="F5" s="95">
        <v>0.15</v>
      </c>
    </row>
    <row r="6" spans="2:6" ht="47.25" x14ac:dyDescent="0.2">
      <c r="B6" s="396"/>
      <c r="C6" s="398"/>
      <c r="D6" s="93" t="s">
        <v>16</v>
      </c>
      <c r="E6" s="94" t="s">
        <v>70</v>
      </c>
      <c r="F6" s="95">
        <v>0.1</v>
      </c>
    </row>
    <row r="7" spans="2:6" ht="63" x14ac:dyDescent="0.2">
      <c r="B7" s="396"/>
      <c r="C7" s="398" t="s">
        <v>17</v>
      </c>
      <c r="D7" s="93" t="s">
        <v>10</v>
      </c>
      <c r="E7" s="94" t="s">
        <v>71</v>
      </c>
      <c r="F7" s="95">
        <v>0.25</v>
      </c>
    </row>
    <row r="8" spans="2:6" ht="31.5" x14ac:dyDescent="0.2">
      <c r="B8" s="396"/>
      <c r="C8" s="398"/>
      <c r="D8" s="93" t="s">
        <v>9</v>
      </c>
      <c r="E8" s="94" t="s">
        <v>72</v>
      </c>
      <c r="F8" s="95">
        <v>0.15</v>
      </c>
    </row>
    <row r="9" spans="2:6" ht="47.25" x14ac:dyDescent="0.2">
      <c r="B9" s="396" t="s">
        <v>162</v>
      </c>
      <c r="C9" s="398" t="s">
        <v>18</v>
      </c>
      <c r="D9" s="93" t="s">
        <v>19</v>
      </c>
      <c r="E9" s="94" t="s">
        <v>73</v>
      </c>
      <c r="F9" s="96" t="s">
        <v>74</v>
      </c>
    </row>
    <row r="10" spans="2:6" ht="63" x14ac:dyDescent="0.2">
      <c r="B10" s="396"/>
      <c r="C10" s="398"/>
      <c r="D10" s="93" t="s">
        <v>20</v>
      </c>
      <c r="E10" s="94" t="s">
        <v>75</v>
      </c>
      <c r="F10" s="96" t="s">
        <v>74</v>
      </c>
    </row>
    <row r="11" spans="2:6" ht="47.25" x14ac:dyDescent="0.2">
      <c r="B11" s="396"/>
      <c r="C11" s="398" t="s">
        <v>21</v>
      </c>
      <c r="D11" s="93" t="s">
        <v>22</v>
      </c>
      <c r="E11" s="94" t="s">
        <v>76</v>
      </c>
      <c r="F11" s="96" t="s">
        <v>74</v>
      </c>
    </row>
    <row r="12" spans="2:6" ht="47.25" x14ac:dyDescent="0.2">
      <c r="B12" s="396"/>
      <c r="C12" s="398"/>
      <c r="D12" s="93" t="s">
        <v>23</v>
      </c>
      <c r="E12" s="94" t="s">
        <v>77</v>
      </c>
      <c r="F12" s="96" t="s">
        <v>74</v>
      </c>
    </row>
    <row r="13" spans="2:6" ht="31.5" x14ac:dyDescent="0.2">
      <c r="B13" s="396"/>
      <c r="C13" s="398" t="s">
        <v>24</v>
      </c>
      <c r="D13" s="93" t="s">
        <v>119</v>
      </c>
      <c r="E13" s="94" t="s">
        <v>122</v>
      </c>
      <c r="F13" s="96" t="s">
        <v>74</v>
      </c>
    </row>
    <row r="14" spans="2:6" ht="32.25" thickBot="1" x14ac:dyDescent="0.25">
      <c r="B14" s="399"/>
      <c r="C14" s="400"/>
      <c r="D14" s="97" t="s">
        <v>120</v>
      </c>
      <c r="E14" s="98" t="s">
        <v>121</v>
      </c>
      <c r="F14" s="99" t="s">
        <v>74</v>
      </c>
    </row>
    <row r="15" spans="2:6" ht="49.5" customHeight="1" x14ac:dyDescent="0.2">
      <c r="B15" s="392" t="s">
        <v>159</v>
      </c>
      <c r="C15" s="392"/>
      <c r="D15" s="392"/>
      <c r="E15" s="392"/>
      <c r="F15" s="392"/>
    </row>
    <row r="16" spans="2:6" ht="27" customHeight="1" x14ac:dyDescent="0.25">
      <c r="B16" s="100"/>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5" x14ac:dyDescent="0.25"/>
  <sheetData>
    <row r="2" spans="2:5" x14ac:dyDescent="0.25">
      <c r="B2" t="s">
        <v>31</v>
      </c>
      <c r="E2" t="s">
        <v>133</v>
      </c>
    </row>
    <row r="3" spans="2:5" x14ac:dyDescent="0.25">
      <c r="B3" t="s">
        <v>32</v>
      </c>
      <c r="E3" t="s">
        <v>132</v>
      </c>
    </row>
    <row r="4" spans="2:5" x14ac:dyDescent="0.25">
      <c r="B4" t="s">
        <v>137</v>
      </c>
      <c r="E4" t="s">
        <v>134</v>
      </c>
    </row>
    <row r="5" spans="2:5" x14ac:dyDescent="0.25">
      <c r="B5" t="s">
        <v>136</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14</v>
      </c>
    </row>
    <row r="4" spans="1:1" x14ac:dyDescent="0.2">
      <c r="A4" s="10" t="s">
        <v>15</v>
      </c>
    </row>
    <row r="5" spans="1:1" x14ac:dyDescent="0.2">
      <c r="A5" s="10" t="s">
        <v>16</v>
      </c>
    </row>
    <row r="6" spans="1:1" x14ac:dyDescent="0.2">
      <c r="A6" s="10" t="s">
        <v>10</v>
      </c>
    </row>
    <row r="7" spans="1:1" x14ac:dyDescent="0.2">
      <c r="A7" s="10" t="s">
        <v>9</v>
      </c>
    </row>
    <row r="8" spans="1:1" x14ac:dyDescent="0.2">
      <c r="A8" s="10" t="s">
        <v>19</v>
      </c>
    </row>
    <row r="9" spans="1:1" x14ac:dyDescent="0.2">
      <c r="A9" s="10" t="s">
        <v>20</v>
      </c>
    </row>
    <row r="10" spans="1:1" x14ac:dyDescent="0.2">
      <c r="A10" s="10" t="s">
        <v>22</v>
      </c>
    </row>
    <row r="11" spans="1:1" x14ac:dyDescent="0.2">
      <c r="A11" s="10" t="s">
        <v>23</v>
      </c>
    </row>
    <row r="12" spans="1:1" x14ac:dyDescent="0.2">
      <c r="A12" s="10" t="s">
        <v>25</v>
      </c>
    </row>
    <row r="13" spans="1:1" x14ac:dyDescent="0.2">
      <c r="A13" s="10" t="s">
        <v>26</v>
      </c>
    </row>
    <row r="14" spans="1:1" x14ac:dyDescent="0.2">
      <c r="A14" s="10" t="s">
        <v>27</v>
      </c>
    </row>
    <row r="16" spans="1:1" x14ac:dyDescent="0.2">
      <c r="A16" s="10" t="s">
        <v>30</v>
      </c>
    </row>
    <row r="17" spans="1:1" x14ac:dyDescent="0.2">
      <c r="A17" s="10" t="s">
        <v>31</v>
      </c>
    </row>
    <row r="18" spans="1:1" x14ac:dyDescent="0.2">
      <c r="A18" s="10" t="s">
        <v>32</v>
      </c>
    </row>
    <row r="20" spans="1:1" x14ac:dyDescent="0.2">
      <c r="A20" s="10" t="s">
        <v>40</v>
      </c>
    </row>
    <row r="21" spans="1:1" x14ac:dyDescent="0.2">
      <c r="A21" s="1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lpstr>'Mapa final'!Área_de_impresión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diana marcela martinez naicipe</cp:lastModifiedBy>
  <cp:lastPrinted>2023-07-14T21:54:35Z</cp:lastPrinted>
  <dcterms:created xsi:type="dcterms:W3CDTF">2020-03-24T23:12:47Z</dcterms:created>
  <dcterms:modified xsi:type="dcterms:W3CDTF">2026-04-10T13:48:51Z</dcterms:modified>
</cp:coreProperties>
</file>