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hidePivotFieldList="1" defaultThemeVersion="124226"/>
  <mc:AlternateContent xmlns:mc="http://schemas.openxmlformats.org/markup-compatibility/2006">
    <mc:Choice Requires="x15">
      <x15ac:absPath xmlns:x15ac="http://schemas.microsoft.com/office/spreadsheetml/2010/11/ac" url="C:\Users\Auxiliar_Administrat\Downloads\"/>
    </mc:Choice>
  </mc:AlternateContent>
  <xr:revisionPtr revIDLastSave="0" documentId="13_ncr:1_{47E043CD-F882-495E-B6F6-F038F93BBBB1}" xr6:coauthVersionLast="47" xr6:coauthVersionMax="47" xr10:uidLastSave="{00000000-0000-0000-0000-000000000000}"/>
  <bookViews>
    <workbookView xWindow="-120" yWindow="-120" windowWidth="29040" windowHeight="158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1" l="1"/>
  <c r="Q15" i="1"/>
  <c r="Q14" i="1"/>
  <c r="Q13" i="1"/>
  <c r="Q12" i="1"/>
  <c r="Q11" i="1"/>
  <c r="F221" i="13" l="1"/>
  <c r="F211" i="13"/>
  <c r="F212" i="13"/>
  <c r="F213" i="13"/>
  <c r="F214" i="13"/>
  <c r="F215" i="13"/>
  <c r="F216" i="13"/>
  <c r="F217" i="13"/>
  <c r="F218" i="13"/>
  <c r="F219" i="13"/>
  <c r="F220" i="13"/>
  <c r="F210" i="13"/>
  <c r="K30" i="1"/>
  <c r="K27" i="1"/>
  <c r="K33" i="1"/>
  <c r="K21" i="1"/>
  <c r="K23" i="1"/>
  <c r="K24" i="1"/>
  <c r="K20" i="1"/>
  <c r="K32" i="1"/>
  <c r="K25" i="1"/>
  <c r="K31" i="1"/>
  <c r="K29" i="1"/>
  <c r="K17" i="1"/>
  <c r="K26" i="1"/>
  <c r="K18" i="1"/>
  <c r="K19" i="1"/>
  <c r="B221" i="13" a="1"/>
  <c r="B221" i="13" l="1"/>
  <c r="Q1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3" i="1" l="1"/>
  <c r="Q33" i="1"/>
  <c r="T32" i="1"/>
  <c r="Q32" i="1"/>
  <c r="T31" i="1"/>
  <c r="Q31" i="1"/>
  <c r="T30" i="1"/>
  <c r="Q30" i="1"/>
  <c r="T29" i="1"/>
  <c r="Q29" i="1"/>
  <c r="T28" i="1"/>
  <c r="Q28" i="1"/>
  <c r="AB29" i="1" s="1"/>
  <c r="H28" i="1"/>
  <c r="I28" i="1" s="1"/>
  <c r="T27" i="1"/>
  <c r="Q27" i="1"/>
  <c r="T26" i="1"/>
  <c r="Q26" i="1"/>
  <c r="T25" i="1"/>
  <c r="Q25" i="1"/>
  <c r="T24" i="1"/>
  <c r="Q24" i="1"/>
  <c r="T23" i="1"/>
  <c r="Q23" i="1"/>
  <c r="T22" i="1"/>
  <c r="Q22" i="1"/>
  <c r="H22" i="1"/>
  <c r="I22" i="1" s="1"/>
  <c r="T21" i="1"/>
  <c r="Q21" i="1"/>
  <c r="T20" i="1"/>
  <c r="Q20" i="1"/>
  <c r="T19" i="1"/>
  <c r="Q19" i="1"/>
  <c r="T18" i="1"/>
  <c r="Q18" i="1"/>
  <c r="T17" i="1"/>
  <c r="Q17" i="1"/>
  <c r="AB17" i="1" s="1"/>
  <c r="T16" i="1"/>
  <c r="I16" i="1"/>
  <c r="T15" i="1"/>
  <c r="I15" i="1"/>
  <c r="T14" i="1"/>
  <c r="I14" i="1"/>
  <c r="T13" i="1"/>
  <c r="I13" i="1"/>
  <c r="T12" i="1"/>
  <c r="I12" i="1"/>
  <c r="T11" i="1"/>
  <c r="I11" i="1"/>
  <c r="T10" i="1"/>
  <c r="Q10" i="1"/>
  <c r="AB23" i="1" l="1"/>
  <c r="X10" i="1"/>
  <c r="X28" i="1"/>
  <c r="X22" i="1"/>
  <c r="X16" i="1"/>
  <c r="X15" i="1"/>
  <c r="X14" i="1"/>
  <c r="X13" i="1"/>
  <c r="X12" i="1"/>
  <c r="X11" i="1"/>
  <c r="Y28" i="1" l="1"/>
  <c r="Z28" i="1"/>
  <c r="X29" i="1" s="1"/>
  <c r="Y29" i="1" s="1"/>
  <c r="Y22" i="1"/>
  <c r="Z22" i="1"/>
  <c r="X23" i="1" s="1"/>
  <c r="Z23" i="1" s="1"/>
  <c r="X24" i="1" s="1"/>
  <c r="Y16" i="1"/>
  <c r="Z16" i="1"/>
  <c r="X17" i="1" s="1"/>
  <c r="Z17" i="1" s="1"/>
  <c r="X18" i="1" s="1"/>
  <c r="Y15" i="1"/>
  <c r="Z15" i="1"/>
  <c r="Y14" i="1"/>
  <c r="Z14" i="1"/>
  <c r="Y13" i="1"/>
  <c r="Z13" i="1"/>
  <c r="Y12" i="1"/>
  <c r="Z12" i="1"/>
  <c r="Y11" i="1"/>
  <c r="Z11" i="1"/>
  <c r="Y10" i="1"/>
  <c r="Z10" i="1"/>
  <c r="Y23" i="1" l="1"/>
  <c r="Y17" i="1"/>
  <c r="Z24" i="1"/>
  <c r="X25" i="1" s="1"/>
  <c r="Y24" i="1"/>
  <c r="Z18" i="1"/>
  <c r="X19" i="1" s="1"/>
  <c r="Y18" i="1"/>
  <c r="Z29" i="1"/>
  <c r="X30"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25" i="1" l="1"/>
  <c r="Z25" i="1"/>
  <c r="Y19" i="1"/>
  <c r="Z19" i="1"/>
  <c r="X20" i="1" s="1"/>
  <c r="Y30" i="1"/>
  <c r="Z30" i="1"/>
  <c r="X31" i="1" s="1"/>
  <c r="Y20" i="1" l="1"/>
  <c r="Z20" i="1"/>
  <c r="X21" i="1" s="1"/>
  <c r="X26" i="1"/>
  <c r="X27" i="1"/>
  <c r="Z31" i="1"/>
  <c r="Y31" i="1"/>
  <c r="Y27" i="1" l="1"/>
  <c r="Z27" i="1"/>
  <c r="Y26" i="1"/>
  <c r="Z26" i="1"/>
  <c r="Y21" i="1"/>
  <c r="Z21" i="1"/>
  <c r="X32" i="1"/>
  <c r="X33" i="1"/>
  <c r="Y33" i="1" l="1"/>
  <c r="Z33" i="1"/>
  <c r="Y32" i="1"/>
  <c r="Z32" i="1"/>
  <c r="AB30" i="1" l="1"/>
  <c r="AB22" i="1"/>
  <c r="AB16" i="1"/>
  <c r="AA16" i="1" s="1"/>
  <c r="AC16"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2" i="1"/>
  <c r="AA29" i="1"/>
  <c r="AA30" i="1"/>
  <c r="AB31" i="1"/>
  <c r="AA17" i="1"/>
  <c r="AB18" i="1"/>
  <c r="AA23" i="1"/>
  <c r="AB24"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1" i="1"/>
  <c r="AB32" i="1"/>
  <c r="K35" i="19"/>
  <c r="AC25" i="19"/>
  <c r="K45" i="19"/>
  <c r="AI45" i="19"/>
  <c r="W45" i="19"/>
  <c r="Q35" i="19"/>
  <c r="K55" i="19"/>
  <c r="AC15" i="19"/>
  <c r="Q15" i="19"/>
  <c r="AC35" i="19"/>
  <c r="AI35" i="19"/>
  <c r="Q55" i="19"/>
  <c r="AI25" i="19"/>
  <c r="AC29"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3"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0"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2"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18" i="1"/>
  <c r="AB19"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24" i="1"/>
  <c r="AB25"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17"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19" i="1"/>
  <c r="AB20" i="1"/>
  <c r="AA32" i="1"/>
  <c r="AB33" i="1"/>
  <c r="AA33"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18" i="1"/>
  <c r="X23" i="19"/>
  <c r="R33" i="19"/>
  <c r="R43" i="19"/>
  <c r="AD53" i="19"/>
  <c r="AJ13" i="19"/>
  <c r="R23" i="19"/>
  <c r="R13" i="19"/>
  <c r="AJ53" i="19"/>
  <c r="L33" i="19"/>
  <c r="L23" i="19"/>
  <c r="X43" i="19"/>
  <c r="X53" i="19"/>
  <c r="AD13" i="19"/>
  <c r="L53" i="19"/>
  <c r="L13" i="19"/>
  <c r="AD23" i="19"/>
  <c r="AJ33" i="19"/>
  <c r="AJ23" i="19"/>
  <c r="R53" i="19"/>
  <c r="M55" i="19"/>
  <c r="AK15" i="19"/>
  <c r="AE25" i="19"/>
  <c r="AC31"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25" i="1"/>
  <c r="AB26"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24"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25"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3"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2"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0" i="1"/>
  <c r="AB21" i="1"/>
  <c r="AA21"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26" i="1"/>
  <c r="AB27" i="1"/>
  <c r="AA27"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19"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27" i="1"/>
  <c r="AA14" i="19"/>
  <c r="O54" i="19"/>
  <c r="U44" i="19"/>
  <c r="U43" i="19"/>
  <c r="U13" i="19"/>
  <c r="AM53" i="19"/>
  <c r="AA53" i="19"/>
  <c r="AA43" i="19"/>
  <c r="O53" i="19"/>
  <c r="O23" i="19"/>
  <c r="O13" i="19"/>
  <c r="AG43" i="19"/>
  <c r="U33" i="19"/>
  <c r="U23" i="19"/>
  <c r="AM13" i="19"/>
  <c r="AM23" i="19"/>
  <c r="AG13" i="19"/>
  <c r="AA23" i="19"/>
  <c r="AG33" i="19"/>
  <c r="AA33" i="19"/>
  <c r="AM33" i="19"/>
  <c r="AA13" i="19"/>
  <c r="AC2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26" i="1"/>
  <c r="AF53" i="19"/>
  <c r="T43" i="19"/>
  <c r="Z53" i="19"/>
  <c r="N43" i="19"/>
  <c r="T23" i="19"/>
  <c r="AF43" i="19"/>
  <c r="Z13" i="19"/>
  <c r="Z43" i="19"/>
  <c r="AF23" i="19"/>
  <c r="AL13" i="19"/>
  <c r="Z23" i="19"/>
  <c r="AL43" i="19"/>
  <c r="AF13" i="19"/>
  <c r="AL23" i="19"/>
  <c r="N13" i="19"/>
  <c r="T33" i="19"/>
  <c r="AL53" i="19"/>
  <c r="N23" i="19"/>
  <c r="N53" i="19"/>
  <c r="AF33" i="19"/>
  <c r="N33" i="19"/>
  <c r="AC20"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AD22" i="18"/>
  <c r="AB10" i="1"/>
  <c r="AA10" i="1" s="1"/>
  <c r="X14" i="18"/>
  <c r="L30" i="18"/>
  <c r="R38" i="18"/>
  <c r="AJ14" i="18"/>
  <c r="R14" i="18"/>
  <c r="AD6" i="18"/>
  <c r="AD30" i="18"/>
  <c r="AJ38" i="18"/>
  <c r="AJ22" i="18"/>
  <c r="X30" i="18"/>
  <c r="L14" i="18"/>
  <c r="L22" i="18"/>
  <c r="AJ6" i="18"/>
  <c r="L38" i="18"/>
  <c r="AD14" i="18"/>
  <c r="R6" i="18"/>
  <c r="P14" i="18"/>
  <c r="V22" i="18"/>
  <c r="V14" i="18"/>
  <c r="P22" i="18"/>
  <c r="V38" i="18"/>
  <c r="AH14" i="18"/>
  <c r="AH38" i="18"/>
  <c r="J14" i="18"/>
  <c r="AB22" i="18"/>
  <c r="V30" i="18"/>
  <c r="AB14" i="18"/>
  <c r="AB38" i="18"/>
  <c r="J30" i="18"/>
  <c r="P38" i="18"/>
  <c r="AB6" i="18"/>
  <c r="AH30" i="18"/>
  <c r="J38" i="18"/>
  <c r="AH6" i="18"/>
  <c r="V6" i="18"/>
  <c r="AB30" i="18"/>
  <c r="J22" i="18"/>
  <c r="J6" i="18"/>
  <c r="P30" i="18"/>
  <c r="AH22" i="18"/>
  <c r="P6" i="18"/>
  <c r="J27" i="19" l="1"/>
  <c r="V7" i="19"/>
  <c r="AH37" i="19"/>
  <c r="P27" i="19"/>
  <c r="AB37" i="19"/>
  <c r="AB7" i="19"/>
  <c r="P17" i="19"/>
  <c r="J47" i="19"/>
  <c r="V17" i="19"/>
  <c r="V27" i="19"/>
  <c r="AH47" i="19"/>
  <c r="AB47" i="19"/>
  <c r="AH7" i="19"/>
  <c r="P37" i="19"/>
  <c r="P47" i="19"/>
  <c r="AB17" i="19"/>
  <c r="AB27" i="19"/>
  <c r="J7" i="19"/>
  <c r="J17" i="19"/>
  <c r="V37" i="19"/>
  <c r="V47" i="19"/>
  <c r="AH17" i="19"/>
  <c r="J37" i="19"/>
  <c r="P7" i="19"/>
  <c r="AC10" i="1"/>
  <c r="AH27" i="19"/>
  <c r="P16" i="19"/>
  <c r="P6" i="19"/>
  <c r="AH6" i="19"/>
  <c r="V46" i="19"/>
  <c r="AH46" i="19"/>
  <c r="AB46" i="19"/>
  <c r="J6" i="19"/>
  <c r="P46" i="19"/>
  <c r="AB26" i="19"/>
  <c r="AB16" i="19"/>
  <c r="AH26" i="19"/>
  <c r="J16" i="19"/>
  <c r="V26" i="19"/>
  <c r="AH36" i="19"/>
  <c r="P26" i="19"/>
  <c r="V16" i="19"/>
  <c r="V36" i="19"/>
  <c r="AH16" i="19"/>
  <c r="V6" i="19"/>
  <c r="AB36" i="19"/>
  <c r="AB6" i="19"/>
  <c r="P36" i="19"/>
  <c r="J36" i="19"/>
  <c r="J26" i="19"/>
  <c r="J46" i="19"/>
  <c r="K14" i="1" l="1"/>
  <c r="K12" i="1"/>
  <c r="K11" i="1"/>
  <c r="K16" i="1"/>
  <c r="L16" i="1" s="1"/>
  <c r="K15" i="1"/>
  <c r="K13" i="1"/>
  <c r="K10" i="1"/>
  <c r="K28" i="1"/>
  <c r="L28" i="1" s="1"/>
  <c r="K22" i="1"/>
  <c r="L22" i="1" s="1"/>
  <c r="N26" i="18" l="1"/>
  <c r="N34" i="18"/>
  <c r="AL18" i="18"/>
  <c r="Z42" i="18"/>
  <c r="N10" i="18"/>
  <c r="T18" i="18"/>
  <c r="AF18" i="18"/>
  <c r="T10" i="18"/>
  <c r="AF34" i="18"/>
  <c r="Z26" i="18"/>
  <c r="T34" i="18"/>
  <c r="AF42" i="18"/>
  <c r="AL34" i="18"/>
  <c r="AL10" i="18"/>
  <c r="N42" i="18"/>
  <c r="M22" i="1"/>
  <c r="Z34" i="18"/>
  <c r="Z18" i="18"/>
  <c r="AL26" i="18"/>
  <c r="N22" i="1"/>
  <c r="AL42" i="18"/>
  <c r="AF26" i="18"/>
  <c r="Z10" i="18"/>
  <c r="N18" i="18"/>
  <c r="T42" i="18"/>
  <c r="T26" i="18"/>
  <c r="AF10" i="18"/>
  <c r="P44" i="18"/>
  <c r="V20" i="18"/>
  <c r="AB12" i="18"/>
  <c r="M28" i="1"/>
  <c r="AB28" i="1" s="1"/>
  <c r="AA28" i="1" s="1"/>
  <c r="AH12" i="18"/>
  <c r="P20" i="18"/>
  <c r="J12" i="18"/>
  <c r="J28" i="18"/>
  <c r="AH20" i="18"/>
  <c r="J36" i="18"/>
  <c r="P36" i="18"/>
  <c r="P28" i="18"/>
  <c r="AB44" i="18"/>
  <c r="AH36" i="18"/>
  <c r="AB28" i="18"/>
  <c r="V44" i="18"/>
  <c r="AB20" i="18"/>
  <c r="J20" i="18"/>
  <c r="V12" i="18"/>
  <c r="J44" i="18"/>
  <c r="V28" i="18"/>
  <c r="AH44" i="18"/>
  <c r="N28" i="1"/>
  <c r="AB36" i="18"/>
  <c r="AH28" i="18"/>
  <c r="P12" i="18"/>
  <c r="V36" i="18"/>
  <c r="R8" i="18"/>
  <c r="X32" i="18"/>
  <c r="AD24" i="18"/>
  <c r="AJ40" i="18"/>
  <c r="AJ32" i="18"/>
  <c r="R16" i="18"/>
  <c r="AD8" i="18"/>
  <c r="AD40" i="18"/>
  <c r="X24" i="18"/>
  <c r="X40" i="18"/>
  <c r="AD32" i="18"/>
  <c r="N13" i="1"/>
  <c r="AD16" i="18"/>
  <c r="L32" i="18"/>
  <c r="X8" i="18"/>
  <c r="AJ8" i="18"/>
  <c r="M13" i="1"/>
  <c r="AB13" i="1" s="1"/>
  <c r="AA13" i="1" s="1"/>
  <c r="L16" i="18"/>
  <c r="R40" i="18"/>
  <c r="R24" i="18"/>
  <c r="L40" i="18"/>
  <c r="L8" i="18"/>
  <c r="X16" i="18"/>
  <c r="R32" i="18"/>
  <c r="L24" i="18"/>
  <c r="AJ16" i="18"/>
  <c r="AJ24" i="18"/>
  <c r="AH42" i="18"/>
  <c r="V18" i="18"/>
  <c r="AB26" i="18"/>
  <c r="J10" i="18"/>
  <c r="AH26" i="18"/>
  <c r="V26" i="18"/>
  <c r="AB34" i="18"/>
  <c r="V10" i="18"/>
  <c r="P34" i="18"/>
  <c r="P18" i="18"/>
  <c r="M15" i="1"/>
  <c r="AB15" i="1" s="1"/>
  <c r="AA15" i="1" s="1"/>
  <c r="AH18" i="18"/>
  <c r="J42" i="18"/>
  <c r="J34" i="18"/>
  <c r="AB18" i="18"/>
  <c r="AB10" i="18"/>
  <c r="AB42" i="18"/>
  <c r="J18" i="18"/>
  <c r="V42" i="18"/>
  <c r="AH34" i="18"/>
  <c r="N15" i="1"/>
  <c r="P10" i="18"/>
  <c r="P26" i="18"/>
  <c r="V34" i="18"/>
  <c r="J26" i="18"/>
  <c r="P42" i="18"/>
  <c r="AH10" i="18"/>
  <c r="M16" i="1"/>
  <c r="X42" i="18"/>
  <c r="L18" i="18"/>
  <c r="R42" i="18"/>
  <c r="R18" i="18"/>
  <c r="AD34" i="18"/>
  <c r="AJ26" i="18"/>
  <c r="X18" i="18"/>
  <c r="AD10" i="18"/>
  <c r="AD18" i="18"/>
  <c r="AD26" i="18"/>
  <c r="R34" i="18"/>
  <c r="L10" i="18"/>
  <c r="L34" i="18"/>
  <c r="L42" i="18"/>
  <c r="AJ42" i="18"/>
  <c r="L26" i="18"/>
  <c r="R10" i="18"/>
  <c r="X34" i="18"/>
  <c r="X26" i="18"/>
  <c r="N16" i="1"/>
  <c r="X10" i="18"/>
  <c r="AJ18" i="18"/>
  <c r="AJ10" i="18"/>
  <c r="AD42" i="18"/>
  <c r="AJ34" i="18"/>
  <c r="R26" i="18"/>
  <c r="T38" i="18"/>
  <c r="Z22" i="18"/>
  <c r="Z6" i="18"/>
  <c r="T22" i="18"/>
  <c r="T30" i="18"/>
  <c r="AL14" i="18"/>
  <c r="Z30" i="18"/>
  <c r="N22" i="18"/>
  <c r="AL6" i="18"/>
  <c r="Z14" i="18"/>
  <c r="AF22" i="18"/>
  <c r="Z38" i="18"/>
  <c r="AL30" i="18"/>
  <c r="N6" i="18"/>
  <c r="N30" i="18"/>
  <c r="AF6" i="18"/>
  <c r="AF38" i="18"/>
  <c r="AF30" i="18"/>
  <c r="M11" i="1"/>
  <c r="AB11" i="1" s="1"/>
  <c r="AA11" i="1" s="1"/>
  <c r="N38" i="18"/>
  <c r="T14" i="18"/>
  <c r="AL22" i="18"/>
  <c r="AL38" i="18"/>
  <c r="T6" i="18"/>
  <c r="N14" i="18"/>
  <c r="AF14" i="18"/>
  <c r="P24" i="18"/>
  <c r="P8" i="18"/>
  <c r="V40" i="18"/>
  <c r="N12" i="1"/>
  <c r="AH24" i="18"/>
  <c r="P16" i="18"/>
  <c r="AB40" i="18"/>
  <c r="P40" i="18"/>
  <c r="J8" i="18"/>
  <c r="J32" i="18"/>
  <c r="V32" i="18"/>
  <c r="AH16" i="18"/>
  <c r="AB16" i="18"/>
  <c r="J40" i="18"/>
  <c r="V8" i="18"/>
  <c r="V16" i="18"/>
  <c r="V24" i="18"/>
  <c r="AH32" i="18"/>
  <c r="AH8" i="18"/>
  <c r="AH40" i="18"/>
  <c r="AB24" i="18"/>
  <c r="M12" i="1"/>
  <c r="AB12" i="1" s="1"/>
  <c r="AA12" i="1" s="1"/>
  <c r="AB32" i="18"/>
  <c r="J16" i="18"/>
  <c r="AB8" i="18"/>
  <c r="P32" i="18"/>
  <c r="J24" i="18"/>
  <c r="N16" i="18"/>
  <c r="Z8" i="18"/>
  <c r="AL40" i="18"/>
  <c r="Z40" i="18"/>
  <c r="N40" i="18"/>
  <c r="AL16" i="18"/>
  <c r="AF24" i="18"/>
  <c r="N8" i="18"/>
  <c r="N24" i="18"/>
  <c r="AF16" i="18"/>
  <c r="Z24" i="18"/>
  <c r="AF32" i="18"/>
  <c r="T40" i="18"/>
  <c r="T32" i="18"/>
  <c r="AF40" i="18"/>
  <c r="M14" i="1"/>
  <c r="AB14" i="1" s="1"/>
  <c r="AA14" i="1" s="1"/>
  <c r="T16" i="18"/>
  <c r="AL8" i="18"/>
  <c r="Z16" i="18"/>
  <c r="AF8" i="18"/>
  <c r="AL32" i="18"/>
  <c r="T8" i="18"/>
  <c r="T24" i="18"/>
  <c r="AL24" i="18"/>
  <c r="N14" i="1"/>
  <c r="Z32" i="18"/>
  <c r="N32" i="18"/>
  <c r="J11" i="19" l="1"/>
  <c r="V11" i="19"/>
  <c r="AB21" i="19"/>
  <c r="P31" i="19"/>
  <c r="J31" i="19"/>
  <c r="AB41" i="19"/>
  <c r="AC14" i="1"/>
  <c r="AH41" i="19"/>
  <c r="P41" i="19"/>
  <c r="J21" i="19"/>
  <c r="AB31" i="19"/>
  <c r="AB51" i="19"/>
  <c r="P21" i="19"/>
  <c r="V41" i="19"/>
  <c r="V31" i="19"/>
  <c r="AH21" i="19"/>
  <c r="AB11" i="19"/>
  <c r="P51" i="19"/>
  <c r="V21" i="19"/>
  <c r="AH31" i="19"/>
  <c r="V51" i="19"/>
  <c r="J51" i="19"/>
  <c r="AH51" i="19"/>
  <c r="AH11" i="19"/>
  <c r="J41" i="19"/>
  <c r="P11" i="19"/>
  <c r="AC12"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11"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AC15" i="1"/>
  <c r="J22" i="19"/>
  <c r="V22" i="19"/>
  <c r="J52" i="19"/>
  <c r="AH12" i="19"/>
  <c r="J42" i="19"/>
  <c r="AH42" i="19"/>
  <c r="P32" i="19"/>
  <c r="AB12" i="19"/>
  <c r="AH32" i="19"/>
  <c r="AB32" i="19"/>
  <c r="AB42" i="19"/>
  <c r="V42" i="19"/>
  <c r="V12" i="19"/>
  <c r="V52" i="19"/>
  <c r="AB22" i="19"/>
  <c r="AH52" i="19"/>
  <c r="AH22" i="19"/>
  <c r="P22" i="19"/>
  <c r="P12" i="19"/>
  <c r="P52" i="19"/>
  <c r="J40" i="19"/>
  <c r="V30" i="19"/>
  <c r="AH20" i="19"/>
  <c r="J30" i="19"/>
  <c r="V20" i="19"/>
  <c r="AH10" i="19"/>
  <c r="P10" i="19"/>
  <c r="AB50" i="19"/>
  <c r="J50" i="19"/>
  <c r="AB40" i="19"/>
  <c r="P30" i="19"/>
  <c r="V50" i="19"/>
  <c r="P50" i="19"/>
  <c r="AB10" i="19"/>
  <c r="AH30" i="19"/>
  <c r="AH40" i="19"/>
  <c r="J10" i="19"/>
  <c r="AB20" i="19"/>
  <c r="AH50" i="19"/>
  <c r="AC13" i="1"/>
  <c r="V10" i="19"/>
  <c r="P20" i="19"/>
  <c r="J20" i="19"/>
  <c r="P40" i="19"/>
  <c r="V40" i="19"/>
  <c r="AB30" i="19"/>
  <c r="J25" i="19"/>
  <c r="AH15" i="19"/>
  <c r="AB45" i="19"/>
  <c r="AB35" i="19"/>
  <c r="AC28" i="1"/>
  <c r="AH25" i="19"/>
  <c r="AH35" i="19"/>
  <c r="AH55" i="19"/>
  <c r="V35" i="19"/>
  <c r="V45" i="19"/>
  <c r="J15" i="19"/>
  <c r="P45" i="19"/>
  <c r="V15" i="19"/>
  <c r="J35" i="19"/>
  <c r="AH45" i="19"/>
  <c r="AB25" i="19"/>
  <c r="V25" i="19"/>
  <c r="J55" i="19"/>
  <c r="AB55" i="19"/>
  <c r="J45" i="19"/>
  <c r="P55" i="19"/>
  <c r="AB15" i="19"/>
  <c r="P15" i="19"/>
  <c r="P25" i="19"/>
  <c r="V55" i="19"/>
  <c r="P3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<sst xmlns="http://schemas.openxmlformats.org/spreadsheetml/2006/main" count="418" uniqueCount="248">
  <si>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</si>
  <si>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</si>
  <si>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</si>
  <si>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</si>
  <si>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</si>
  <si>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</si>
  <si>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</si>
  <si>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</si>
  <si>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</si>
  <si>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</si>
  <si>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</si>
  <si>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</si>
  <si>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</si>
  <si>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</si>
  <si>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</si>
  <si>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</si>
  <si>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</si>
  <si>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</si>
  <si>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</si>
  <si>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</si>
  <si>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</si>
  <si>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</si>
  <si>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</si>
  <si>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</si>
  <si>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</si>
  <si>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</si>
  <si>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</si>
  <si>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</si>
  <si>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</si>
  <si>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</si>
  <si>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</si>
  <si>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</si>
  <si>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</si>
  <si>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</si>
  <si>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</si>
  <si>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</si>
  <si>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</si>
  <si>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</si>
  <si>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</si>
  <si>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</si>
  <si>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</si>
  <si>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</si>
  <si>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</si>
  <si>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</si>
  <si>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</si>
  <si>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</si>
  <si>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</si>
  <si>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</si>
  <si>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</si>
  <si>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</si>
  <si>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</si>
  <si>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</si>
  <si>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</si>
  <si>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</si>
  <si>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</si>
  <si>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</si>
  <si>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</si>
  <si>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</si>
  <si>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</si>
  <si>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</si>
  <si>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</si>
  <si>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</si>
  <si>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</si>
  <si>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</si>
  <si>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</si>
  <si>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</si>
  <si>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</si>
  <si>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</si>
  <si>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</si>
  <si>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</si>
  <si>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</si>
  <si>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</si>
  <si>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</si>
  <si>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</si>
  <si>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</si>
  <si>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</si>
  <si>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</si>
  <si>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</si>
  <si>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</si>
  <si>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</si>
  <si>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</si>
  <si>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</si>
  <si>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</si>
  <si>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</si>
  <si>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</si>
  <si>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</si>
  <si>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</si>
  <si>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</si>
  <si>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</si>
  <si>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</si>
  <si>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</si>
  <si>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</si>
  <si>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</si>
  <si>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</si>
  <si>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</si>
  <si>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</si>
  <si>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</si>
  <si>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</si>
  <si>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</si>
  <si>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</si>
  <si>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</si>
  <si>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</si>
  <si>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</si>
  <si>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</si>
  <si>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</si>
  <si>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</si>
  <si>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</si>
  <si>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</si>
  <si>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</si>
  <si>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</si>
  <si>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</si>
  <si>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</si>
  <si>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</si>
  <si>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</si>
  <si>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</si>
  <si>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</si>
  <si>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</si>
  <si>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</si>
  <si>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</si>
  <si>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</si>
  <si>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</si>
  <si>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</si>
  <si>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</si>
  <si>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</si>
  <si>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</si>
  <si>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</si>
  <si>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</si>
  <si>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</si>
  <si>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</si>
  <si>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</si>
  <si>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</si>
  <si>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</si>
  <si>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</si>
  <si>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</si>
  <si>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</si>
  <si>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</si>
  <si>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</si>
  <si>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</si>
  <si>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</si>
  <si>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</si>
  <si>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</si>
  <si>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</si>
  <si>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</si>
  <si>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</si>
  <si>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</si>
  <si>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</si>
  <si>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</si>
  <si>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</si>
  <si>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</si>
  <si>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</si>
  <si>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</si>
  <si>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</si>
  <si>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</si>
  <si>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</si>
  <si>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</si>
  <si>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</si>
  <si>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</si>
  <si>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</si>
  <si>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</si>
  <si>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</si>
  <si>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</si>
  <si>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</si>
  <si>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</si>
  <si>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</si>
  <si>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</si>
  <si>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</si>
  <si>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</si>
  <si>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</si>
  <si>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</si>
  <si>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</si>
  <si>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</si>
  <si>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</si>
  <si>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</si>
  <si>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</si>
  <si>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</si>
  <si>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</si>
  <si>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</si>
  <si>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</si>
  <si>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</si>
  <si>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</si>
  <si>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</si>
  <si>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</si>
  <si>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</si>
  <si>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</si>
  <si>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</si>
  <si>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</si>
  <si>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</si>
  <si>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</si>
  <si>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</si>
  <si>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</si>
  <si>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</si>
  <si>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</si>
  <si>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</si>
  <si>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</si>
  <si>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</si>
  <si>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</si>
  <si>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</si>
  <si>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</si>
  <si>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</si>
  <si>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</si>
  <si>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</si>
  <si>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</si>
  <si>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</si>
  <si>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</si>
  <si>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</si>
  <si>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</si>
  <si>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</si>
  <si>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</si>
  <si>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</si>
  <si>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</si>
  <si>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</si>
  <si>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</si>
  <si>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</si>
  <si>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</si>
  <si>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VIGENCIA</t>
  </si>
  <si>
    <t>MODERADO</t>
  </si>
  <si>
    <t>Secretaria General y Jurídica</t>
  </si>
  <si>
    <t>GESTIÓN JURÍDICA - CONTRATACIÓN</t>
  </si>
  <si>
    <t>Falta de Planeación e indebida justificación para adelantar el proceso
Falta de información por parte de las áreas generadoras de la necesidad o supervisoras de los contratos, frente a la planeación y justificación de la misma</t>
  </si>
  <si>
    <t>Falta de conocimiento para la identificación y análisis de los riesgos en el proceso</t>
  </si>
  <si>
    <t>Estudios previos sin cumplimiento de requisitos normativos      DESCRIPCION                        Estudios previos donde no se acredite la existencia de la necesidad de contratación</t>
  </si>
  <si>
    <t xml:space="preserve">Direccionamiento de procesos contractuales                           DESCRIPCION                       Intereses personales de los funcionarios públicos, en el establecimiento de requisitos técnicos, jurídicos o financieros para el favorecimiento a terceros </t>
  </si>
  <si>
    <t>MAYOR</t>
  </si>
  <si>
    <t xml:space="preserve">Los abogados que estructuran los procesos, preparan los documentos y digitalizan directamente.
Se utilizan equipos de otras áreas como soporte (especialmente en digitalización)
</t>
  </si>
  <si>
    <t>Se realiza análisis de los riesgos identificados en procesos anteriores o de otras entidades, similares al que se está estructurando</t>
  </si>
  <si>
    <t>Estructuración de los análisis del sector por parte de equipos idóneos.
Revisión de los procesos contractuales por parte de varios filtros en la Secretaría General y Jurídica
Disponibilidad de canales de comunicación entre los proponentes y la entidad.
Tiempos en los cronogramas para presentar observaciones a los procesos</t>
  </si>
  <si>
    <t>Adelantar proceso de capacitación y/o sensibilización con los generadores y/o supervisores de contratos, sobre la importancia de la planeación en la etapa Pre-Contractual, como insumo para el desarrollo de las demás etapas y como medida de protección para posibles hallazgos de los organismos de control.</t>
  </si>
  <si>
    <t>Descentralización en la estructuración de los procesos
Involucrar las áreas en los procesos de construcción, evaluación y selección.
Socialización de los principios y valores incluidos en el Código de Integridad</t>
  </si>
  <si>
    <t>Compra, instalación y operación de nuevos equipos como computador, impresora, escanner), para el desarrollo del procesos
Contrato de servicios de internet, con suficiente capacidad para el cargue de información.</t>
  </si>
  <si>
    <t>Revisión de los Manuales y Guías de Colombia Compra Eficiente
Capacitación a los equipos de trabajo estructuradores, técnicos, jurídicos, financieros en la identificación y análisis de este tipo de riesgos</t>
  </si>
  <si>
    <t>Realizar los documentos pre-contractuales de manera clara y detellada que no permita confusiones por parte de los oferentes.
Capacitación a los equipos de trabajo estructuradores en el manejo de la etapa pre-contractual (factores claves de éxito)</t>
  </si>
  <si>
    <t>Realizar seguimiento a la implementación de la Política en el Comité de Conciliación y adelantar las reuniones, de acuerdo con la periodicidad establecida en el Decreto 1716 de 2019</t>
  </si>
  <si>
    <t xml:space="preserve">Deficiencias en la implementación de políticas de daño antijurídico. DESCRIPCION                                         'De acuerdo con lo establecido en la Política MIPG para prevenir el daño antijurídico, al interior de la entidad, así ya se encuentren las politicas adoptadas, no se está realizando adecuadamente su implementación y seguimiento.         </t>
  </si>
  <si>
    <t xml:space="preserve">Delitos relacionados al Patrimonio del Estado
Intereses económicos </t>
  </si>
  <si>
    <t>Publicación extemporanea o errónea de procesos contractuales              DESCRIPCION: Publicación fuera de tiempos o inconsistencias en la misma, frente a la plataforma SECOP</t>
  </si>
  <si>
    <t>Gestionar la adquisición eficaz y eficiente de los bienes y servicios, así como la ejecución de las obras que requiere la EDAT
S.A. E.S.P. OFICIAL, cumpliendo con la normatividad legal vigente y bajo parámetros de efectividad, calidad y transparencia</t>
  </si>
  <si>
    <t xml:space="preserve">Inicia con la planeación de las actividades y culmina con el seguimiento y evaluación del proceso   </t>
  </si>
  <si>
    <t>BAJA</t>
  </si>
  <si>
    <t>Carga laboral en el área por concentración de funciones</t>
  </si>
  <si>
    <t>MENOR</t>
  </si>
  <si>
    <t>Julio a diciembre de 2024</t>
  </si>
  <si>
    <t>Seguimiento de las funciones de cada uno de los profesionales</t>
  </si>
  <si>
    <t>El profesional de la Secretaría General y Jurídica que estructura el proceso contractual, revisa y solicita a las áreas generadoras y/o supervisoras de los contratos el detalle de las necesidades, justificación, obligaciones, en el marco normativo.
Apoyo de parte del equipo directivo para concretar las necesidades de contratación articuladas con el Plan Anual de Adquisiciones.</t>
  </si>
  <si>
    <t>Idoneidad del personal a cargo de la estructuración y/o justiciación técnica, jurídica, económica de los procesos contractuales.
Operación del Comité de Evaluación de Propuestas
Publicación en el SECOP</t>
  </si>
  <si>
    <t>Falta de conocimiento en el manejo de la plataforma SECOP, por parte del operador de la EDAT.
Deficiencias tecnológicas (red, equipos, escanner, etc.)
Entrega inoportuna de los documentos para el respectivo cargue.</t>
  </si>
  <si>
    <t>Definición de requisitos habilitantes no apropiados para la modalidad de contratación.
El valor del proceso no corresponde a los precios del mercado.
No es clara la descripción del bien o el servicio a adquirir
No se cuenta con condiciones que garanticen la transparencia, equidad y competencia entre los proponentes</t>
  </si>
  <si>
    <t>Declaratoria de DESIERTO en los procesos contractuales                 DESCRIPCION los procesos contractuales que realiza la entidad, no se pueden llevar a cabo, porque no se cuenta con oferentes o quienes se presentan no cumplen requisitos</t>
  </si>
  <si>
    <t>Indebida identificación y análisis de los riesgos contractuales                    DESCRIPCION los riesgos que se identifican en los procesos contractuales, no se identifican claramente, de acuerdo con el tipo de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</si>
</sst>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0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 fillId="3" borderId="34" xfId="0" quotePrefix="1"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75" xfId="0" quotePrefix="1" applyFont="1" applyFill="1" applyBorder="1" applyAlignment="1">
      <alignment horizontal="center" vertical="center" wrapText="1"/>
    </xf>
    <xf numFmtId="0" fontId="2" fillId="3" borderId="33" xfId="0" quotePrefix="1"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4" xfId="0" applyFont="1" applyBorder="1" applyAlignment="1">
      <alignment horizontal="center" vertical="center"/>
    </xf>
    <xf numFmtId="0" fontId="4" fillId="0" borderId="4"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7" fillId="3" borderId="6" xfId="0" applyFont="1" applyFill="1" applyBorder="1" applyAlignment="1" applyProtection="1">
      <alignment horizontal="center" vertical="center"/>
      <protection locked="0"/>
    </xf>
    <xf numFmtId="0" fontId="27" fillId="3" borderId="10"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1" fillId="3" borderId="0" xfId="0" applyFont="1" applyFill="1" applyAlignment="1">
      <alignment horizontal="left"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4" fillId="7" borderId="4" xfId="0" applyFont="1" applyFill="1" applyBorder="1" applyAlignment="1" applyProtection="1">
      <alignment horizontal="center" vertical="center" wrapText="1"/>
      <protection hidden="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1">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rgb="FF9C0006"/>
      </font>
      <fill>
        <patternFill>
          <bgColor rgb="FFFFC7CE"/>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261256</xdr:colOff>
      <xdr:row>2</xdr:row>
      <xdr:rowOff>163286</xdr:rowOff>
    </xdr:from>
    <xdr:to>
      <xdr:col>15</xdr:col>
      <xdr:colOff>1763487</xdr:colOff>
      <xdr:row>5</xdr:row>
      <xdr:rowOff>259164</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13428" y="674914"/>
          <a:ext cx="1915886" cy="12192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apa%20de%20riesgos%20gestion%20contractual%20V.%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0" dataDxfId="49">
  <autoFilter ref="B209:C219" xr:uid="{00000000-0009-0000-0100-000001000000}"/>
  <tableColumns count="2">
    <tableColumn id="1" xr3:uid="{00000000-0010-0000-0000-000001000000}" name="Criterios" dataDxfId="48"/>
    <tableColumn id="2" xr3:uid="{00000000-0010-0000-0000-000002000000}" name="Subcriterios" dataDxfId="4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20" zoomScale="170" zoomScaleNormal="170" workbookViewId="0">
      <selection activeCell="C17" sqref="C17:D17"/>
    </sheetView>
  </sheetViews>
  <sheetFormatPr baseColWidth="10" defaultColWidth="11.42578125" defaultRowHeight="15" x14ac:dyDescent="0.25"/>
  <cols>
    <col min="1" max="1" width="2.85546875" style="81" customWidth="1"/>
    <col min="2" max="3" width="24.7109375" style="81" customWidth="1"/>
    <col min="4" max="4" width="16" style="81" customWidth="1"/>
    <col min="5" max="5" width="24.7109375" style="81" customWidth="1"/>
    <col min="6" max="6" width="27.7109375" style="81" customWidth="1"/>
    <col min="7" max="8" width="24.7109375" style="81" customWidth="1"/>
    <col min="9" max="16384" width="11.42578125" style="81"/>
  </cols>
  <sheetData>
    <row r="1" spans="2:8" ht="15.75" thickBot="1" x14ac:dyDescent="0.3"/>
    <row r="2" spans="2:8" ht="18" x14ac:dyDescent="0.25">
      <c r="B2" s="175" t="s">
        <v>166</v>
      </c>
      <c r="C2" s="176"/>
      <c r="D2" s="176"/>
      <c r="E2" s="176"/>
      <c r="F2" s="176"/>
      <c r="G2" s="176"/>
      <c r="H2" s="177"/>
    </row>
    <row r="3" spans="2:8" x14ac:dyDescent="0.25">
      <c r="B3" s="82"/>
      <c r="C3" s="83"/>
      <c r="D3" s="83"/>
      <c r="E3" s="83"/>
      <c r="F3" s="83"/>
      <c r="G3" s="83"/>
      <c r="H3" s="84"/>
    </row>
    <row r="4" spans="2:8" ht="63" customHeight="1" x14ac:dyDescent="0.25">
      <c r="B4" s="178" t="s">
        <v>209</v>
      </c>
      <c r="C4" s="179"/>
      <c r="D4" s="179"/>
      <c r="E4" s="179"/>
      <c r="F4" s="179"/>
      <c r="G4" s="179"/>
      <c r="H4" s="180"/>
    </row>
    <row r="5" spans="2:8" ht="63" customHeight="1" x14ac:dyDescent="0.25">
      <c r="B5" s="181"/>
      <c r="C5" s="182"/>
      <c r="D5" s="182"/>
      <c r="E5" s="182"/>
      <c r="F5" s="182"/>
      <c r="G5" s="182"/>
      <c r="H5" s="183"/>
    </row>
    <row r="6" spans="2:8" ht="16.5" x14ac:dyDescent="0.25">
      <c r="B6" s="184" t="s">
        <v>164</v>
      </c>
      <c r="C6" s="185"/>
      <c r="D6" s="185"/>
      <c r="E6" s="185"/>
      <c r="F6" s="185"/>
      <c r="G6" s="185"/>
      <c r="H6" s="186"/>
    </row>
    <row r="7" spans="2:8" ht="95.25" customHeight="1" x14ac:dyDescent="0.25">
      <c r="B7" s="194" t="s">
        <v>169</v>
      </c>
      <c r="C7" s="195"/>
      <c r="D7" s="195"/>
      <c r="E7" s="195"/>
      <c r="F7" s="195"/>
      <c r="G7" s="195"/>
      <c r="H7" s="196"/>
    </row>
    <row r="8" spans="2:8" ht="16.5" x14ac:dyDescent="0.25">
      <c r="B8" s="118"/>
      <c r="C8" s="119"/>
      <c r="D8" s="119"/>
      <c r="E8" s="119"/>
      <c r="F8" s="119"/>
      <c r="G8" s="119"/>
      <c r="H8" s="120"/>
    </row>
    <row r="9" spans="2:8" ht="16.5" customHeight="1" x14ac:dyDescent="0.25">
      <c r="B9" s="187" t="s">
        <v>202</v>
      </c>
      <c r="C9" s="188"/>
      <c r="D9" s="188"/>
      <c r="E9" s="188"/>
      <c r="F9" s="188"/>
      <c r="G9" s="188"/>
      <c r="H9" s="189"/>
    </row>
    <row r="10" spans="2:8" ht="44.25" customHeight="1" x14ac:dyDescent="0.25">
      <c r="B10" s="187"/>
      <c r="C10" s="188"/>
      <c r="D10" s="188"/>
      <c r="E10" s="188"/>
      <c r="F10" s="188"/>
      <c r="G10" s="188"/>
      <c r="H10" s="189"/>
    </row>
    <row r="11" spans="2:8" ht="15.75" thickBot="1" x14ac:dyDescent="0.3">
      <c r="B11" s="107"/>
      <c r="C11" s="110"/>
      <c r="D11" s="115"/>
      <c r="E11" s="116"/>
      <c r="F11" s="116"/>
      <c r="G11" s="117"/>
      <c r="H11" s="111"/>
    </row>
    <row r="12" spans="2:8" ht="15.75" thickTop="1" x14ac:dyDescent="0.25">
      <c r="B12" s="107"/>
      <c r="C12" s="190" t="s">
        <v>165</v>
      </c>
      <c r="D12" s="191"/>
      <c r="E12" s="192" t="s">
        <v>203</v>
      </c>
      <c r="F12" s="193"/>
      <c r="G12" s="110"/>
      <c r="H12" s="111"/>
    </row>
    <row r="13" spans="2:8" ht="35.25" customHeight="1" x14ac:dyDescent="0.25">
      <c r="B13" s="107"/>
      <c r="C13" s="162" t="s">
        <v>196</v>
      </c>
      <c r="D13" s="163"/>
      <c r="E13" s="164" t="s">
        <v>201</v>
      </c>
      <c r="F13" s="165"/>
      <c r="G13" s="110"/>
      <c r="H13" s="111"/>
    </row>
    <row r="14" spans="2:8" ht="17.25" customHeight="1" x14ac:dyDescent="0.25">
      <c r="B14" s="107"/>
      <c r="C14" s="162" t="s">
        <v>197</v>
      </c>
      <c r="D14" s="163"/>
      <c r="E14" s="164" t="s">
        <v>199</v>
      </c>
      <c r="F14" s="165"/>
      <c r="G14" s="110"/>
      <c r="H14" s="111"/>
    </row>
    <row r="15" spans="2:8" ht="19.5" customHeight="1" x14ac:dyDescent="0.25">
      <c r="B15" s="107"/>
      <c r="C15" s="162" t="s">
        <v>198</v>
      </c>
      <c r="D15" s="163"/>
      <c r="E15" s="164" t="s">
        <v>200</v>
      </c>
      <c r="F15" s="165"/>
      <c r="G15" s="110"/>
      <c r="H15" s="111"/>
    </row>
    <row r="16" spans="2:8" ht="69.75" customHeight="1" x14ac:dyDescent="0.25">
      <c r="B16" s="107"/>
      <c r="C16" s="162" t="s">
        <v>167</v>
      </c>
      <c r="D16" s="163"/>
      <c r="E16" s="164" t="s">
        <v>168</v>
      </c>
      <c r="F16" s="165"/>
      <c r="G16" s="110"/>
      <c r="H16" s="111"/>
    </row>
    <row r="17" spans="2:8" ht="34.5" customHeight="1" x14ac:dyDescent="0.25">
      <c r="B17" s="107"/>
      <c r="C17" s="166" t="s">
        <v>2</v>
      </c>
      <c r="D17" s="167"/>
      <c r="E17" s="158" t="s">
        <v>210</v>
      </c>
      <c r="F17" s="159"/>
      <c r="G17" s="110"/>
      <c r="H17" s="111"/>
    </row>
    <row r="18" spans="2:8" ht="27.75" customHeight="1" x14ac:dyDescent="0.25">
      <c r="B18" s="107"/>
      <c r="C18" s="166" t="s">
        <v>3</v>
      </c>
      <c r="D18" s="167"/>
      <c r="E18" s="158" t="s">
        <v>211</v>
      </c>
      <c r="F18" s="159"/>
      <c r="G18" s="110"/>
      <c r="H18" s="111"/>
    </row>
    <row r="19" spans="2:8" ht="28.5" customHeight="1" x14ac:dyDescent="0.25">
      <c r="B19" s="107"/>
      <c r="C19" s="166" t="s">
        <v>42</v>
      </c>
      <c r="D19" s="167"/>
      <c r="E19" s="158" t="s">
        <v>212</v>
      </c>
      <c r="F19" s="159"/>
      <c r="G19" s="110"/>
      <c r="H19" s="111"/>
    </row>
    <row r="20" spans="2:8" ht="72.75" customHeight="1" x14ac:dyDescent="0.25">
      <c r="B20" s="107"/>
      <c r="C20" s="166" t="s">
        <v>1</v>
      </c>
      <c r="D20" s="167"/>
      <c r="E20" s="158" t="s">
        <v>213</v>
      </c>
      <c r="F20" s="159"/>
      <c r="G20" s="110"/>
      <c r="H20" s="111"/>
    </row>
    <row r="21" spans="2:8" ht="64.5" customHeight="1" x14ac:dyDescent="0.25">
      <c r="B21" s="107"/>
      <c r="C21" s="166" t="s">
        <v>50</v>
      </c>
      <c r="D21" s="167"/>
      <c r="E21" s="158" t="s">
        <v>171</v>
      </c>
      <c r="F21" s="159"/>
      <c r="G21" s="110"/>
      <c r="H21" s="111"/>
    </row>
    <row r="22" spans="2:8" ht="71.25" customHeight="1" x14ac:dyDescent="0.25">
      <c r="B22" s="107"/>
      <c r="C22" s="166" t="s">
        <v>170</v>
      </c>
      <c r="D22" s="167"/>
      <c r="E22" s="158" t="s">
        <v>172</v>
      </c>
      <c r="F22" s="159"/>
      <c r="G22" s="110"/>
      <c r="H22" s="111"/>
    </row>
    <row r="23" spans="2:8" ht="55.5" customHeight="1" x14ac:dyDescent="0.25">
      <c r="B23" s="107"/>
      <c r="C23" s="160" t="s">
        <v>173</v>
      </c>
      <c r="D23" s="161"/>
      <c r="E23" s="158" t="s">
        <v>174</v>
      </c>
      <c r="F23" s="159"/>
      <c r="G23" s="110"/>
      <c r="H23" s="111"/>
    </row>
    <row r="24" spans="2:8" ht="42" customHeight="1" x14ac:dyDescent="0.25">
      <c r="B24" s="107"/>
      <c r="C24" s="160" t="s">
        <v>48</v>
      </c>
      <c r="D24" s="161"/>
      <c r="E24" s="158" t="s">
        <v>175</v>
      </c>
      <c r="F24" s="159"/>
      <c r="G24" s="110"/>
      <c r="H24" s="111"/>
    </row>
    <row r="25" spans="2:8" ht="59.25" customHeight="1" x14ac:dyDescent="0.25">
      <c r="B25" s="107"/>
      <c r="C25" s="160" t="s">
        <v>163</v>
      </c>
      <c r="D25" s="161"/>
      <c r="E25" s="158" t="s">
        <v>176</v>
      </c>
      <c r="F25" s="159"/>
      <c r="G25" s="110"/>
      <c r="H25" s="111"/>
    </row>
    <row r="26" spans="2:8" ht="23.25" customHeight="1" x14ac:dyDescent="0.25">
      <c r="B26" s="107"/>
      <c r="C26" s="160" t="s">
        <v>12</v>
      </c>
      <c r="D26" s="161"/>
      <c r="E26" s="158" t="s">
        <v>177</v>
      </c>
      <c r="F26" s="159"/>
      <c r="G26" s="110"/>
      <c r="H26" s="111"/>
    </row>
    <row r="27" spans="2:8" ht="30.75" customHeight="1" x14ac:dyDescent="0.25">
      <c r="B27" s="107"/>
      <c r="C27" s="160" t="s">
        <v>181</v>
      </c>
      <c r="D27" s="161"/>
      <c r="E27" s="158" t="s">
        <v>178</v>
      </c>
      <c r="F27" s="159"/>
      <c r="G27" s="110"/>
      <c r="H27" s="111"/>
    </row>
    <row r="28" spans="2:8" ht="35.25" customHeight="1" x14ac:dyDescent="0.25">
      <c r="B28" s="107"/>
      <c r="C28" s="160" t="s">
        <v>182</v>
      </c>
      <c r="D28" s="161"/>
      <c r="E28" s="158" t="s">
        <v>179</v>
      </c>
      <c r="F28" s="159"/>
      <c r="G28" s="110"/>
      <c r="H28" s="111"/>
    </row>
    <row r="29" spans="2:8" ht="33" customHeight="1" x14ac:dyDescent="0.25">
      <c r="B29" s="107"/>
      <c r="C29" s="160" t="s">
        <v>182</v>
      </c>
      <c r="D29" s="161"/>
      <c r="E29" s="158" t="s">
        <v>179</v>
      </c>
      <c r="F29" s="159"/>
      <c r="G29" s="110"/>
      <c r="H29" s="111"/>
    </row>
    <row r="30" spans="2:8" ht="30" customHeight="1" x14ac:dyDescent="0.25">
      <c r="B30" s="107"/>
      <c r="C30" s="160" t="s">
        <v>183</v>
      </c>
      <c r="D30" s="161"/>
      <c r="E30" s="158" t="s">
        <v>180</v>
      </c>
      <c r="F30" s="159"/>
      <c r="G30" s="110"/>
      <c r="H30" s="111"/>
    </row>
    <row r="31" spans="2:8" ht="35.25" customHeight="1" x14ac:dyDescent="0.25">
      <c r="B31" s="107"/>
      <c r="C31" s="160" t="s">
        <v>184</v>
      </c>
      <c r="D31" s="161"/>
      <c r="E31" s="158" t="s">
        <v>185</v>
      </c>
      <c r="F31" s="159"/>
      <c r="G31" s="110"/>
      <c r="H31" s="111"/>
    </row>
    <row r="32" spans="2:8" ht="31.5" customHeight="1" x14ac:dyDescent="0.25">
      <c r="B32" s="107"/>
      <c r="C32" s="160" t="s">
        <v>186</v>
      </c>
      <c r="D32" s="161"/>
      <c r="E32" s="158" t="s">
        <v>187</v>
      </c>
      <c r="F32" s="159"/>
      <c r="G32" s="110"/>
      <c r="H32" s="111"/>
    </row>
    <row r="33" spans="2:8" ht="35.25" customHeight="1" x14ac:dyDescent="0.25">
      <c r="B33" s="107"/>
      <c r="C33" s="160" t="s">
        <v>188</v>
      </c>
      <c r="D33" s="161"/>
      <c r="E33" s="158" t="s">
        <v>189</v>
      </c>
      <c r="F33" s="159"/>
      <c r="G33" s="110"/>
      <c r="H33" s="111"/>
    </row>
    <row r="34" spans="2:8" ht="59.25" customHeight="1" x14ac:dyDescent="0.25">
      <c r="B34" s="107"/>
      <c r="C34" s="160" t="s">
        <v>190</v>
      </c>
      <c r="D34" s="161"/>
      <c r="E34" s="158" t="s">
        <v>191</v>
      </c>
      <c r="F34" s="159"/>
      <c r="G34" s="110"/>
      <c r="H34" s="111"/>
    </row>
    <row r="35" spans="2:8" ht="29.25" customHeight="1" x14ac:dyDescent="0.25">
      <c r="B35" s="107"/>
      <c r="C35" s="160" t="s">
        <v>29</v>
      </c>
      <c r="D35" s="161"/>
      <c r="E35" s="158" t="s">
        <v>192</v>
      </c>
      <c r="F35" s="159"/>
      <c r="G35" s="110"/>
      <c r="H35" s="111"/>
    </row>
    <row r="36" spans="2:8" ht="82.5" customHeight="1" x14ac:dyDescent="0.25">
      <c r="B36" s="107"/>
      <c r="C36" s="160" t="s">
        <v>194</v>
      </c>
      <c r="D36" s="161"/>
      <c r="E36" s="158" t="s">
        <v>193</v>
      </c>
      <c r="F36" s="159"/>
      <c r="G36" s="110"/>
      <c r="H36" s="111"/>
    </row>
    <row r="37" spans="2:8" ht="46.5" customHeight="1" x14ac:dyDescent="0.25">
      <c r="B37" s="107"/>
      <c r="C37" s="160" t="s">
        <v>39</v>
      </c>
      <c r="D37" s="161"/>
      <c r="E37" s="158" t="s">
        <v>195</v>
      </c>
      <c r="F37" s="159"/>
      <c r="G37" s="110"/>
      <c r="H37" s="111"/>
    </row>
    <row r="38" spans="2:8" ht="6.75" customHeight="1" thickBot="1" x14ac:dyDescent="0.3">
      <c r="B38" s="107"/>
      <c r="C38" s="171"/>
      <c r="D38" s="172"/>
      <c r="E38" s="173"/>
      <c r="F38" s="174"/>
      <c r="G38" s="110"/>
      <c r="H38" s="111"/>
    </row>
    <row r="39" spans="2:8" ht="15.75" thickTop="1" x14ac:dyDescent="0.25">
      <c r="B39" s="107"/>
      <c r="C39" s="108"/>
      <c r="D39" s="108"/>
      <c r="E39" s="109"/>
      <c r="F39" s="109"/>
      <c r="G39" s="110"/>
      <c r="H39" s="111"/>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2"/>
      <c r="C45" s="113"/>
      <c r="D45" s="113"/>
      <c r="E45" s="113"/>
      <c r="F45" s="113"/>
      <c r="G45" s="113"/>
      <c r="H45" s="11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36"/>
  <sheetViews>
    <sheetView tabSelected="1" topLeftCell="A15" zoomScale="110" zoomScaleNormal="110" workbookViewId="0">
      <selection activeCell="F14" sqref="F1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4.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row>
    <row r="3" spans="1:68" x14ac:dyDescent="0.3">
      <c r="A3" s="26"/>
      <c r="B3" s="27"/>
      <c r="C3" s="26"/>
      <c r="D3" s="26"/>
      <c r="E3" s="7"/>
      <c r="F3" s="25"/>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row>
    <row r="4" spans="1:68" ht="26.25" customHeight="1" x14ac:dyDescent="0.3">
      <c r="A4" s="237" t="s">
        <v>43</v>
      </c>
      <c r="B4" s="238"/>
      <c r="C4" s="233" t="s">
        <v>217</v>
      </c>
      <c r="D4" s="234"/>
      <c r="E4" s="234"/>
      <c r="F4" s="234"/>
      <c r="G4" s="234"/>
      <c r="H4" s="234"/>
      <c r="I4" s="234"/>
      <c r="J4" s="234"/>
      <c r="K4" s="234"/>
      <c r="L4" s="234"/>
      <c r="M4" s="234"/>
      <c r="N4" s="235"/>
      <c r="O4" s="236"/>
      <c r="P4" s="236"/>
      <c r="Q4" s="236"/>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row>
    <row r="5" spans="1:68" ht="47.25" customHeight="1" x14ac:dyDescent="0.3">
      <c r="A5" s="237" t="s">
        <v>130</v>
      </c>
      <c r="B5" s="238"/>
      <c r="C5" s="239" t="s">
        <v>235</v>
      </c>
      <c r="D5" s="240"/>
      <c r="E5" s="240"/>
      <c r="F5" s="240"/>
      <c r="G5" s="240"/>
      <c r="H5" s="240"/>
      <c r="I5" s="240"/>
      <c r="J5" s="240"/>
      <c r="K5" s="240"/>
      <c r="L5" s="240"/>
      <c r="M5" s="240"/>
      <c r="N5" s="241"/>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row>
    <row r="6" spans="1:68" ht="49.5" customHeight="1" x14ac:dyDescent="0.3">
      <c r="A6" s="237" t="s">
        <v>44</v>
      </c>
      <c r="B6" s="238"/>
      <c r="C6" s="239" t="s">
        <v>236</v>
      </c>
      <c r="D6" s="240"/>
      <c r="E6" s="240"/>
      <c r="F6" s="240"/>
      <c r="G6" s="240"/>
      <c r="H6" s="240"/>
      <c r="I6" s="240"/>
      <c r="J6" s="240"/>
      <c r="K6" s="240"/>
      <c r="L6" s="240"/>
      <c r="M6" s="240"/>
      <c r="N6" s="241"/>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row>
    <row r="8" spans="1:68" ht="16.5" customHeight="1" x14ac:dyDescent="0.3">
      <c r="A8" s="246" t="s">
        <v>0</v>
      </c>
      <c r="B8" s="251" t="s">
        <v>2</v>
      </c>
      <c r="C8" s="249" t="s">
        <v>3</v>
      </c>
      <c r="D8" s="250" t="s">
        <v>42</v>
      </c>
      <c r="E8" s="250" t="s">
        <v>1</v>
      </c>
      <c r="F8" s="248" t="s">
        <v>50</v>
      </c>
      <c r="G8" s="249" t="s">
        <v>135</v>
      </c>
      <c r="H8" s="252" t="s">
        <v>33</v>
      </c>
      <c r="I8" s="253" t="s">
        <v>5</v>
      </c>
      <c r="J8" s="248" t="s">
        <v>87</v>
      </c>
      <c r="K8" s="248" t="s">
        <v>92</v>
      </c>
      <c r="L8" s="255" t="s">
        <v>45</v>
      </c>
      <c r="M8" s="253" t="s">
        <v>5</v>
      </c>
      <c r="N8" s="249" t="s">
        <v>48</v>
      </c>
      <c r="O8" s="242" t="s">
        <v>11</v>
      </c>
      <c r="P8" s="244" t="s">
        <v>163</v>
      </c>
      <c r="Q8" s="248" t="s">
        <v>12</v>
      </c>
      <c r="R8" s="244" t="s">
        <v>8</v>
      </c>
      <c r="S8" s="244"/>
      <c r="T8" s="244"/>
      <c r="U8" s="244"/>
      <c r="V8" s="244"/>
      <c r="W8" s="244"/>
      <c r="X8" s="245" t="s">
        <v>138</v>
      </c>
      <c r="Y8" s="245" t="s">
        <v>46</v>
      </c>
      <c r="Z8" s="245" t="s">
        <v>5</v>
      </c>
      <c r="AA8" s="245" t="s">
        <v>47</v>
      </c>
      <c r="AB8" s="245" t="s">
        <v>5</v>
      </c>
      <c r="AC8" s="245" t="s">
        <v>49</v>
      </c>
      <c r="AD8" s="242" t="s">
        <v>29</v>
      </c>
      <c r="AE8" s="244" t="s">
        <v>34</v>
      </c>
      <c r="AF8" s="244" t="s">
        <v>35</v>
      </c>
      <c r="AG8" s="244" t="s">
        <v>36</v>
      </c>
      <c r="AH8" s="244" t="s">
        <v>38</v>
      </c>
      <c r="AI8" s="244" t="s">
        <v>37</v>
      </c>
      <c r="AJ8" s="244" t="s">
        <v>39</v>
      </c>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row>
    <row r="9" spans="1:68" s="3" customFormat="1" ht="94.5" customHeight="1" x14ac:dyDescent="0.25">
      <c r="A9" s="247"/>
      <c r="B9" s="251"/>
      <c r="C9" s="244"/>
      <c r="D9" s="251"/>
      <c r="E9" s="251"/>
      <c r="F9" s="249"/>
      <c r="G9" s="244"/>
      <c r="H9" s="249"/>
      <c r="I9" s="254"/>
      <c r="J9" s="249"/>
      <c r="K9" s="249"/>
      <c r="L9" s="254"/>
      <c r="M9" s="254"/>
      <c r="N9" s="244"/>
      <c r="O9" s="243"/>
      <c r="P9" s="244"/>
      <c r="Q9" s="249"/>
      <c r="R9" s="6" t="s">
        <v>13</v>
      </c>
      <c r="S9" s="6" t="s">
        <v>17</v>
      </c>
      <c r="T9" s="6" t="s">
        <v>28</v>
      </c>
      <c r="U9" s="6" t="s">
        <v>18</v>
      </c>
      <c r="V9" s="6" t="s">
        <v>21</v>
      </c>
      <c r="W9" s="6" t="s">
        <v>24</v>
      </c>
      <c r="X9" s="245"/>
      <c r="Y9" s="245"/>
      <c r="Z9" s="245"/>
      <c r="AA9" s="245"/>
      <c r="AB9" s="245"/>
      <c r="AC9" s="245"/>
      <c r="AD9" s="243"/>
      <c r="AE9" s="244"/>
      <c r="AF9" s="244"/>
      <c r="AG9" s="244"/>
      <c r="AH9" s="244"/>
      <c r="AI9" s="244"/>
      <c r="AJ9" s="24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row>
    <row r="10" spans="1:68" ht="162" customHeight="1" x14ac:dyDescent="0.3">
      <c r="A10" s="142">
        <v>1</v>
      </c>
      <c r="B10" s="139" t="s">
        <v>132</v>
      </c>
      <c r="C10" s="139"/>
      <c r="D10" s="139" t="s">
        <v>238</v>
      </c>
      <c r="E10" s="140" t="s">
        <v>232</v>
      </c>
      <c r="F10" s="139" t="s">
        <v>123</v>
      </c>
      <c r="G10" s="141" t="s">
        <v>214</v>
      </c>
      <c r="H10" s="143" t="s">
        <v>237</v>
      </c>
      <c r="I10" s="144">
        <f t="shared" ref="I10:I16" si="0">IF(H10="","",IF(H10="Muy Baja",0.2,IF(H10="Baja",0.4,IF(H10="Media",0.6,IF(H10="Alta",0.8,IF(H10="Muy Alta",1,))))))</f>
        <v>0.4</v>
      </c>
      <c r="J10" s="145" t="s">
        <v>57</v>
      </c>
      <c r="K10" s="144" t="str">
        <f>IF(NOT(ISERROR(MATCH(J10,'Tabla Impacto'!$B$221:$B$223,0))),'Tabla Impacto'!$F$223&amp;"Por favor no seleccionar los criterios de impacto(Afectación Económica o presupuestal y Pérdida Reputacional)",J10)</f>
        <v>❌Por favor no seleccionar los criterios de impacto(Afectación Económica o presupuestal y Pérdida Reputacional)</v>
      </c>
      <c r="L10" s="405" t="s">
        <v>239</v>
      </c>
      <c r="M10" s="144">
        <v>0.4</v>
      </c>
      <c r="N10" s="146" t="s">
        <v>82</v>
      </c>
      <c r="O10" s="5">
        <v>1</v>
      </c>
      <c r="P10" s="135" t="s">
        <v>231</v>
      </c>
      <c r="Q10" s="147" t="str">
        <f t="shared" ref="Q10:Q18" si="1">IF(OR(R10="Preventivo",R10="Detectivo"),"Probabilidad",IF(R10="Correctivo","Impacto",""))</f>
        <v>Probabilidad</v>
      </c>
      <c r="R10" s="148" t="s">
        <v>15</v>
      </c>
      <c r="S10" s="148" t="s">
        <v>9</v>
      </c>
      <c r="T10" s="149" t="str">
        <f t="shared" ref="T10:T16" si="2">IF(AND(R10="Preventivo",S10="Automático"),"50%",IF(AND(R10="Preventivo",S10="Manual"),"40%",IF(AND(R10="Detectivo",S10="Automático"),"40%",IF(AND(R10="Detectivo",S10="Manual"),"30%",IF(AND(R10="Correctivo",S10="Automático"),"35%",IF(AND(R10="Correctivo",S10="Manual"),"25%",""))))))</f>
        <v>30%</v>
      </c>
      <c r="U10" s="148" t="s">
        <v>20</v>
      </c>
      <c r="V10" s="148" t="s">
        <v>22</v>
      </c>
      <c r="W10" s="148" t="s">
        <v>120</v>
      </c>
      <c r="X10" s="150">
        <f t="shared" ref="X10:X16" si="3">IFERROR(IF(Q10="Probabilidad",(I10-(+I10*T10)),IF(Q10="Impacto",I10,"")),"")</f>
        <v>0.28000000000000003</v>
      </c>
      <c r="Y10" s="151" t="str">
        <f t="shared" ref="Y10:Y16" si="4">IFERROR(IF(X10="","",IF(X10&lt;=0.2,"Muy Baja",IF(X10&lt;=0.4,"Baja",IF(X10&lt;=0.6,"Media",IF(X10&lt;=0.8,"Alta","Muy Alta"))))),"")</f>
        <v>Baja</v>
      </c>
      <c r="Z10" s="152">
        <f t="shared" ref="Z10:Z16" si="5">+X10</f>
        <v>0.28000000000000003</v>
      </c>
      <c r="AA10" s="151" t="str">
        <f t="shared" ref="AA10:AA16" si="6">IFERROR(IF(AB10="","",IF(AB10&lt;=0.2,"Leve",IF(AB10&lt;=0.4,"Menor",IF(AB10&lt;=0.6,"Moderado",IF(AB10&lt;=0.8,"Mayor","Catastrófico"))))),"")</f>
        <v>Menor</v>
      </c>
      <c r="AB10" s="152">
        <f t="shared" ref="AB10:AB16" si="7">IFERROR(IF(Q10="Impacto",(M10-(+M10*T10)),IF(Q10="Probabilidad",M10,"")),"")</f>
        <v>0.4</v>
      </c>
      <c r="AC10" s="153" t="str">
        <f t="shared" ref="AC10:AC16" si="8">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54" t="s">
        <v>136</v>
      </c>
      <c r="AE10" s="135" t="s">
        <v>241</v>
      </c>
      <c r="AF10" s="136" t="s">
        <v>216</v>
      </c>
      <c r="AG10" s="136" t="s">
        <v>240</v>
      </c>
      <c r="AH10" s="155"/>
      <c r="AI10" s="156"/>
      <c r="AJ10" s="15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row>
    <row r="11" spans="1:68" ht="217.5" customHeight="1" x14ac:dyDescent="0.3">
      <c r="A11" s="142">
        <v>2</v>
      </c>
      <c r="B11" s="139" t="s">
        <v>134</v>
      </c>
      <c r="C11" s="139"/>
      <c r="D11" s="139" t="s">
        <v>218</v>
      </c>
      <c r="E11" s="140" t="s">
        <v>220</v>
      </c>
      <c r="F11" s="139" t="s">
        <v>123</v>
      </c>
      <c r="G11" s="141" t="s">
        <v>214</v>
      </c>
      <c r="H11" s="143" t="s">
        <v>107</v>
      </c>
      <c r="I11" s="144">
        <f t="shared" si="0"/>
        <v>0.6</v>
      </c>
      <c r="J11" s="145" t="s">
        <v>90</v>
      </c>
      <c r="K11" s="144" t="str">
        <f>IF(NOT(ISERROR(MATCH(J11,'Tabla Impacto'!$B$221:$B$223,0))),'Tabla Impacto'!$F$223&amp;"Por favor no seleccionar los criterios de impacto(Afectación Económica o presupuestal y Pérdida Reputacional)",J11)</f>
        <v>❌Por favor no seleccionar los criterios de impacto(Afectación Económica o presupuestal y Pérdida Reputacional)</v>
      </c>
      <c r="L11" s="143" t="s">
        <v>215</v>
      </c>
      <c r="M11" s="144">
        <f t="shared" ref="M10:M16" si="9">IF(L11="","",IF(L11="Leve",0.2,IF(L11="Menor",0.4,IF(L11="Moderado",0.6,IF(L11="Mayor",0.8,IF(L11="Catastrófico",1,))))))</f>
        <v>0.6</v>
      </c>
      <c r="N11" s="146" t="s">
        <v>81</v>
      </c>
      <c r="O11" s="5">
        <v>1</v>
      </c>
      <c r="P11" s="135" t="s">
        <v>242</v>
      </c>
      <c r="Q11" s="147" t="str">
        <f t="shared" si="1"/>
        <v>Probabilidad</v>
      </c>
      <c r="R11" s="148" t="s">
        <v>14</v>
      </c>
      <c r="S11" s="148" t="s">
        <v>9</v>
      </c>
      <c r="T11" s="149" t="str">
        <f t="shared" si="2"/>
        <v>40%</v>
      </c>
      <c r="U11" s="148" t="s">
        <v>19</v>
      </c>
      <c r="V11" s="148" t="s">
        <v>22</v>
      </c>
      <c r="W11" s="148" t="s">
        <v>119</v>
      </c>
      <c r="X11" s="150">
        <f t="shared" si="3"/>
        <v>0.36</v>
      </c>
      <c r="Y11" s="151" t="str">
        <f t="shared" si="4"/>
        <v>Baja</v>
      </c>
      <c r="Z11" s="152">
        <f t="shared" si="5"/>
        <v>0.36</v>
      </c>
      <c r="AA11" s="151" t="str">
        <f t="shared" si="6"/>
        <v>Moderado</v>
      </c>
      <c r="AB11" s="152">
        <f t="shared" si="7"/>
        <v>0.6</v>
      </c>
      <c r="AC11" s="153" t="str">
        <f t="shared" si="8"/>
        <v>Moderado</v>
      </c>
      <c r="AD11" s="154" t="s">
        <v>32</v>
      </c>
      <c r="AE11" s="135" t="s">
        <v>226</v>
      </c>
      <c r="AF11" s="136" t="s">
        <v>216</v>
      </c>
      <c r="AG11" s="136" t="s">
        <v>240</v>
      </c>
      <c r="AH11" s="155"/>
      <c r="AI11" s="156"/>
      <c r="AJ11" s="15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196.5" customHeight="1" x14ac:dyDescent="0.3">
      <c r="A12" s="142">
        <v>3</v>
      </c>
      <c r="B12" s="139" t="s">
        <v>134</v>
      </c>
      <c r="C12" s="139"/>
      <c r="D12" s="139" t="s">
        <v>233</v>
      </c>
      <c r="E12" s="140" t="s">
        <v>221</v>
      </c>
      <c r="F12" s="139" t="s">
        <v>123</v>
      </c>
      <c r="G12" s="141" t="s">
        <v>214</v>
      </c>
      <c r="H12" s="143" t="s">
        <v>107</v>
      </c>
      <c r="I12" s="144">
        <f t="shared" si="0"/>
        <v>0.6</v>
      </c>
      <c r="J12" s="145" t="s">
        <v>90</v>
      </c>
      <c r="K12" s="144" t="str">
        <f>IF(NOT(ISERROR(MATCH(J12,'Tabla Impacto'!$B$221:$B$223,0))),'Tabla Impacto'!$F$223&amp;"Por favor no seleccionar los criterios de impacto(Afectación Económica o presupuestal y Pérdida Reputacional)",J12)</f>
        <v>❌Por favor no seleccionar los criterios de impacto(Afectación Económica o presupuestal y Pérdida Reputacional)</v>
      </c>
      <c r="L12" s="143" t="s">
        <v>215</v>
      </c>
      <c r="M12" s="144">
        <f t="shared" si="9"/>
        <v>0.6</v>
      </c>
      <c r="N12" s="146" t="str">
        <f t="shared" ref="N10:N16" si="10">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5">
        <v>1</v>
      </c>
      <c r="P12" s="135" t="s">
        <v>243</v>
      </c>
      <c r="Q12" s="147" t="str">
        <f t="shared" si="1"/>
        <v>Probabilidad</v>
      </c>
      <c r="R12" s="148" t="s">
        <v>14</v>
      </c>
      <c r="S12" s="148" t="s">
        <v>9</v>
      </c>
      <c r="T12" s="149" t="str">
        <f t="shared" si="2"/>
        <v>40%</v>
      </c>
      <c r="U12" s="148" t="s">
        <v>19</v>
      </c>
      <c r="V12" s="148" t="s">
        <v>22</v>
      </c>
      <c r="W12" s="148" t="s">
        <v>119</v>
      </c>
      <c r="X12" s="150">
        <f t="shared" si="3"/>
        <v>0.36</v>
      </c>
      <c r="Y12" s="151" t="str">
        <f t="shared" si="4"/>
        <v>Baja</v>
      </c>
      <c r="Z12" s="152">
        <f t="shared" si="5"/>
        <v>0.36</v>
      </c>
      <c r="AA12" s="151" t="str">
        <f t="shared" si="6"/>
        <v>Moderado</v>
      </c>
      <c r="AB12" s="152">
        <f t="shared" si="7"/>
        <v>0.6</v>
      </c>
      <c r="AC12" s="153" t="str">
        <f t="shared" si="8"/>
        <v>Moderado</v>
      </c>
      <c r="AD12" s="154" t="s">
        <v>32</v>
      </c>
      <c r="AE12" s="135" t="s">
        <v>227</v>
      </c>
      <c r="AF12" s="136" t="s">
        <v>216</v>
      </c>
      <c r="AG12" s="136" t="s">
        <v>240</v>
      </c>
      <c r="AH12" s="155"/>
      <c r="AI12" s="156"/>
      <c r="AJ12" s="15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row>
    <row r="13" spans="1:68" ht="189" customHeight="1" x14ac:dyDescent="0.3">
      <c r="A13" s="142">
        <v>4</v>
      </c>
      <c r="B13" s="139" t="s">
        <v>134</v>
      </c>
      <c r="C13" s="139"/>
      <c r="D13" s="139" t="s">
        <v>244</v>
      </c>
      <c r="E13" s="140" t="s">
        <v>234</v>
      </c>
      <c r="F13" s="139" t="s">
        <v>123</v>
      </c>
      <c r="G13" s="141" t="s">
        <v>214</v>
      </c>
      <c r="H13" s="143" t="s">
        <v>6</v>
      </c>
      <c r="I13" s="144">
        <f t="shared" si="0"/>
        <v>0.8</v>
      </c>
      <c r="J13" s="145" t="s">
        <v>90</v>
      </c>
      <c r="K13" s="144" t="str">
        <f>IF(NOT(ISERROR(MATCH(J13,'Tabla Impacto'!$B$221:$B$223,0))),'Tabla Impacto'!$F$223&amp;"Por favor no seleccionar los criterios de impacto(Afectación Económica o presupuestal y Pérdida Reputacional)",J13)</f>
        <v>❌Por favor no seleccionar los criterios de impacto(Afectación Económica o presupuestal y Pérdida Reputacional)</v>
      </c>
      <c r="L13" s="143" t="s">
        <v>222</v>
      </c>
      <c r="M13" s="144">
        <f t="shared" si="9"/>
        <v>0.8</v>
      </c>
      <c r="N13" s="146" t="str">
        <f t="shared" si="10"/>
        <v>Alto</v>
      </c>
      <c r="O13" s="5">
        <v>1</v>
      </c>
      <c r="P13" s="137" t="s">
        <v>223</v>
      </c>
      <c r="Q13" s="147" t="str">
        <f t="shared" si="1"/>
        <v>Probabilidad</v>
      </c>
      <c r="R13" s="148" t="s">
        <v>14</v>
      </c>
      <c r="S13" s="148" t="s">
        <v>9</v>
      </c>
      <c r="T13" s="149" t="str">
        <f t="shared" si="2"/>
        <v>40%</v>
      </c>
      <c r="U13" s="148" t="s">
        <v>19</v>
      </c>
      <c r="V13" s="148" t="s">
        <v>22</v>
      </c>
      <c r="W13" s="148" t="s">
        <v>119</v>
      </c>
      <c r="X13" s="150">
        <f t="shared" si="3"/>
        <v>0.48</v>
      </c>
      <c r="Y13" s="151" t="str">
        <f t="shared" si="4"/>
        <v>Media</v>
      </c>
      <c r="Z13" s="152">
        <f t="shared" si="5"/>
        <v>0.48</v>
      </c>
      <c r="AA13" s="151" t="str">
        <f t="shared" si="6"/>
        <v>Mayor</v>
      </c>
      <c r="AB13" s="152">
        <f t="shared" si="7"/>
        <v>0.8</v>
      </c>
      <c r="AC13" s="153" t="str">
        <f t="shared" si="8"/>
        <v>Alto</v>
      </c>
      <c r="AD13" s="154" t="s">
        <v>32</v>
      </c>
      <c r="AE13" s="138" t="s">
        <v>228</v>
      </c>
      <c r="AF13" s="136" t="s">
        <v>216</v>
      </c>
      <c r="AG13" s="136" t="s">
        <v>240</v>
      </c>
      <c r="AH13" s="155"/>
      <c r="AI13" s="156"/>
      <c r="AJ13" s="15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row>
    <row r="14" spans="1:68" ht="161.25" customHeight="1" x14ac:dyDescent="0.3">
      <c r="A14" s="142">
        <v>5</v>
      </c>
      <c r="B14" s="139" t="s">
        <v>132</v>
      </c>
      <c r="C14" s="139"/>
      <c r="D14" s="139" t="s">
        <v>219</v>
      </c>
      <c r="E14" s="140" t="s">
        <v>247</v>
      </c>
      <c r="F14" s="139" t="s">
        <v>123</v>
      </c>
      <c r="G14" s="141" t="s">
        <v>214</v>
      </c>
      <c r="H14" s="143" t="s">
        <v>107</v>
      </c>
      <c r="I14" s="144">
        <f t="shared" si="0"/>
        <v>0.6</v>
      </c>
      <c r="J14" s="145" t="s">
        <v>90</v>
      </c>
      <c r="K14" s="144" t="str">
        <f>IF(NOT(ISERROR(MATCH(J14,'Tabla Impacto'!$B$221:$B$223,0))),'Tabla Impacto'!$F$223&amp;"Por favor no seleccionar los criterios de impacto(Afectación Económica o presupuestal y Pérdida Reputacional)",J14)</f>
        <v>❌Por favor no seleccionar los criterios de impacto(Afectación Económica o presupuestal y Pérdida Reputacional)</v>
      </c>
      <c r="L14" s="143" t="s">
        <v>215</v>
      </c>
      <c r="M14" s="144">
        <f t="shared" si="9"/>
        <v>0.6</v>
      </c>
      <c r="N14" s="146" t="str">
        <f t="shared" si="10"/>
        <v>Moderado</v>
      </c>
      <c r="O14" s="5">
        <v>1</v>
      </c>
      <c r="P14" s="138" t="s">
        <v>224</v>
      </c>
      <c r="Q14" s="147" t="str">
        <f t="shared" si="1"/>
        <v>Probabilidad</v>
      </c>
      <c r="R14" s="148" t="s">
        <v>14</v>
      </c>
      <c r="S14" s="148" t="s">
        <v>9</v>
      </c>
      <c r="T14" s="149" t="str">
        <f t="shared" si="2"/>
        <v>40%</v>
      </c>
      <c r="U14" s="148" t="s">
        <v>19</v>
      </c>
      <c r="V14" s="148" t="s">
        <v>22</v>
      </c>
      <c r="W14" s="148" t="s">
        <v>119</v>
      </c>
      <c r="X14" s="150">
        <f t="shared" si="3"/>
        <v>0.36</v>
      </c>
      <c r="Y14" s="151" t="str">
        <f t="shared" si="4"/>
        <v>Baja</v>
      </c>
      <c r="Z14" s="152">
        <f t="shared" si="5"/>
        <v>0.36</v>
      </c>
      <c r="AA14" s="151" t="str">
        <f t="shared" si="6"/>
        <v>Moderado</v>
      </c>
      <c r="AB14" s="152">
        <f t="shared" si="7"/>
        <v>0.6</v>
      </c>
      <c r="AC14" s="153" t="str">
        <f t="shared" si="8"/>
        <v>Moderado</v>
      </c>
      <c r="AD14" s="154" t="s">
        <v>32</v>
      </c>
      <c r="AE14" s="138" t="s">
        <v>229</v>
      </c>
      <c r="AF14" s="136" t="s">
        <v>216</v>
      </c>
      <c r="AG14" s="136" t="s">
        <v>240</v>
      </c>
      <c r="AH14" s="155"/>
      <c r="AI14" s="156"/>
      <c r="AJ14" s="15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row>
    <row r="15" spans="1:68" ht="179.25" customHeight="1" x14ac:dyDescent="0.3">
      <c r="A15" s="142">
        <v>6</v>
      </c>
      <c r="B15" s="139" t="s">
        <v>132</v>
      </c>
      <c r="C15" s="139"/>
      <c r="D15" s="139" t="s">
        <v>245</v>
      </c>
      <c r="E15" s="140" t="s">
        <v>246</v>
      </c>
      <c r="F15" s="139" t="s">
        <v>123</v>
      </c>
      <c r="G15" s="141" t="s">
        <v>214</v>
      </c>
      <c r="H15" s="143" t="s">
        <v>107</v>
      </c>
      <c r="I15" s="144">
        <f t="shared" si="0"/>
        <v>0.6</v>
      </c>
      <c r="J15" s="145" t="s">
        <v>90</v>
      </c>
      <c r="K15" s="144" t="str">
        <f>IF(NOT(ISERROR(MATCH(J15,'Tabla Impacto'!$B$221:$B$223,0))),'Tabla Impacto'!$F$223&amp;"Por favor no seleccionar los criterios de impacto(Afectación Económica o presupuestal y Pérdida Reputacional)",J15)</f>
        <v>❌Por favor no seleccionar los criterios de impacto(Afectación Económica o presupuestal y Pérdida Reputacional)</v>
      </c>
      <c r="L15" s="143" t="s">
        <v>215</v>
      </c>
      <c r="M15" s="144">
        <f t="shared" si="9"/>
        <v>0.6</v>
      </c>
      <c r="N15" s="146" t="str">
        <f t="shared" si="10"/>
        <v>Moderado</v>
      </c>
      <c r="O15" s="5">
        <v>1</v>
      </c>
      <c r="P15" s="138" t="s">
        <v>225</v>
      </c>
      <c r="Q15" s="147" t="str">
        <f t="shared" si="1"/>
        <v>Probabilidad</v>
      </c>
      <c r="R15" s="148" t="s">
        <v>14</v>
      </c>
      <c r="S15" s="148" t="s">
        <v>9</v>
      </c>
      <c r="T15" s="149" t="str">
        <f t="shared" si="2"/>
        <v>40%</v>
      </c>
      <c r="U15" s="148" t="s">
        <v>19</v>
      </c>
      <c r="V15" s="148" t="s">
        <v>22</v>
      </c>
      <c r="W15" s="148" t="s">
        <v>119</v>
      </c>
      <c r="X15" s="150">
        <f t="shared" si="3"/>
        <v>0.36</v>
      </c>
      <c r="Y15" s="151" t="str">
        <f t="shared" si="4"/>
        <v>Baja</v>
      </c>
      <c r="Z15" s="152">
        <f t="shared" si="5"/>
        <v>0.36</v>
      </c>
      <c r="AA15" s="151" t="str">
        <f t="shared" si="6"/>
        <v>Moderado</v>
      </c>
      <c r="AB15" s="152">
        <f t="shared" si="7"/>
        <v>0.6</v>
      </c>
      <c r="AC15" s="153" t="str">
        <f t="shared" si="8"/>
        <v>Moderado</v>
      </c>
      <c r="AD15" s="154" t="s">
        <v>32</v>
      </c>
      <c r="AE15" s="138" t="s">
        <v>230</v>
      </c>
      <c r="AF15" s="136" t="s">
        <v>216</v>
      </c>
      <c r="AG15" s="136" t="s">
        <v>240</v>
      </c>
      <c r="AH15" s="155"/>
      <c r="AI15" s="156"/>
      <c r="AJ15" s="15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row>
    <row r="16" spans="1:68" ht="35.25" customHeight="1" x14ac:dyDescent="0.3">
      <c r="A16" s="218">
        <v>7</v>
      </c>
      <c r="B16" s="209"/>
      <c r="C16" s="209"/>
      <c r="D16" s="209"/>
      <c r="E16" s="221"/>
      <c r="F16" s="209"/>
      <c r="G16" s="212"/>
      <c r="H16" s="215"/>
      <c r="I16" s="206" t="str">
        <f t="shared" si="0"/>
        <v/>
      </c>
      <c r="J16" s="200"/>
      <c r="K16" s="206">
        <f>IF(NOT(ISERROR(MATCH(J16,'Tabla Impacto'!$B$221:$B$223,0))),'Tabla Impacto'!$F$223&amp;"Por favor no seleccionar los criterios de impacto(Afectación Económica o presupuestal y Pérdida Reputacional)",J16)</f>
        <v>0</v>
      </c>
      <c r="L16" s="215" t="str">
        <f>IF(OR(K16='Tabla Impacto'!$C$11,K16='Tabla Impacto'!$D$11),"Leve",IF(OR(K16='Tabla Impacto'!$C$12,K16='Tabla Impacto'!$D$12),"Menor",IF(OR(K16='Tabla Impacto'!$C$13,K16='Tabla Impacto'!$D$13),"Moderado",IF(OR(K16='Tabla Impacto'!$C$14,K16='Tabla Impacto'!$D$14),"Mayor",IF(OR(K16='Tabla Impacto'!$C$15,K16='Tabla Impacto'!$D$15),"Catastrófico","")))))</f>
        <v/>
      </c>
      <c r="M16" s="206" t="str">
        <f t="shared" si="9"/>
        <v/>
      </c>
      <c r="N16" s="197" t="str">
        <f t="shared" si="10"/>
        <v/>
      </c>
      <c r="O16" s="121">
        <v>1</v>
      </c>
      <c r="P16" s="122"/>
      <c r="Q16" s="123" t="str">
        <f t="shared" si="1"/>
        <v/>
      </c>
      <c r="R16" s="124"/>
      <c r="S16" s="124"/>
      <c r="T16" s="125" t="str">
        <f t="shared" si="2"/>
        <v/>
      </c>
      <c r="U16" s="124"/>
      <c r="V16" s="124"/>
      <c r="W16" s="124"/>
      <c r="X16" s="126" t="str">
        <f t="shared" si="3"/>
        <v/>
      </c>
      <c r="Y16" s="127" t="str">
        <f t="shared" si="4"/>
        <v/>
      </c>
      <c r="Z16" s="128" t="str">
        <f t="shared" si="5"/>
        <v/>
      </c>
      <c r="AA16" s="127" t="str">
        <f t="shared" si="6"/>
        <v/>
      </c>
      <c r="AB16" s="128" t="str">
        <f t="shared" si="7"/>
        <v/>
      </c>
      <c r="AC16" s="129" t="str">
        <f t="shared" si="8"/>
        <v/>
      </c>
      <c r="AD16" s="130"/>
      <c r="AE16" s="131"/>
      <c r="AF16" s="132"/>
      <c r="AG16" s="133"/>
      <c r="AH16" s="133"/>
      <c r="AI16" s="131"/>
      <c r="AJ16" s="132"/>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row>
    <row r="17" spans="1:68" ht="35.25" customHeight="1" x14ac:dyDescent="0.3">
      <c r="A17" s="219"/>
      <c r="B17" s="210"/>
      <c r="C17" s="210"/>
      <c r="D17" s="210"/>
      <c r="E17" s="222"/>
      <c r="F17" s="210"/>
      <c r="G17" s="213"/>
      <c r="H17" s="216"/>
      <c r="I17" s="207"/>
      <c r="J17" s="201"/>
      <c r="K17" s="207">
        <f>IF(NOT(ISERROR(MATCH(J17,_xlfn.ANCHORARRAY(E28),0))),I30&amp;"Por favor no seleccionar los criterios de impacto",J17)</f>
        <v>0</v>
      </c>
      <c r="L17" s="216"/>
      <c r="M17" s="207"/>
      <c r="N17" s="198"/>
      <c r="O17" s="121">
        <v>2</v>
      </c>
      <c r="P17" s="122"/>
      <c r="Q17" s="123" t="str">
        <f t="shared" si="1"/>
        <v/>
      </c>
      <c r="R17" s="124"/>
      <c r="S17" s="124"/>
      <c r="T17" s="125" t="str">
        <f t="shared" ref="T17:T21" si="11">IF(AND(R17="Preventivo",S17="Automático"),"50%",IF(AND(R17="Preventivo",S17="Manual"),"40%",IF(AND(R17="Detectivo",S17="Automático"),"40%",IF(AND(R17="Detectivo",S17="Manual"),"30%",IF(AND(R17="Correctivo",S17="Automático"),"35%",IF(AND(R17="Correctivo",S17="Manual"),"25%",""))))))</f>
        <v/>
      </c>
      <c r="U17" s="124"/>
      <c r="V17" s="124"/>
      <c r="W17" s="124"/>
      <c r="X17" s="126" t="str">
        <f>IFERROR(IF(AND(Q16="Probabilidad",Q17="Probabilidad"),(Z16-(+Z16*T17)),IF(Q17="Probabilidad",(I16-(+I16*T17)),IF(Q17="Impacto",Z16,""))),"")</f>
        <v/>
      </c>
      <c r="Y17" s="127" t="str">
        <f t="shared" ref="Y17:Y33" si="12">IFERROR(IF(X17="","",IF(X17&lt;=0.2,"Muy Baja",IF(X17&lt;=0.4,"Baja",IF(X17&lt;=0.6,"Media",IF(X17&lt;=0.8,"Alta","Muy Alta"))))),"")</f>
        <v/>
      </c>
      <c r="Z17" s="128" t="str">
        <f t="shared" ref="Z17:Z21" si="13">+X17</f>
        <v/>
      </c>
      <c r="AA17" s="127" t="str">
        <f t="shared" ref="AA17:AA33" si="14">IFERROR(IF(AB17="","",IF(AB17&lt;=0.2,"Leve",IF(AB17&lt;=0.4,"Menor",IF(AB17&lt;=0.6,"Moderado",IF(AB17&lt;=0.8,"Mayor","Catastrófico"))))),"")</f>
        <v/>
      </c>
      <c r="AB17" s="128" t="str">
        <f>IFERROR(IF(AND(Q16="Impacto",Q17="Impacto"),(AB16-(+AB16*T17)),IF(Q17="Impacto",(M16-(+M16*T17)),IF(Q17="Probabilidad",AB16,""))),"")</f>
        <v/>
      </c>
      <c r="AC17" s="129" t="str">
        <f t="shared" ref="AC17:AC18" si="15">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0"/>
      <c r="AE17" s="131"/>
      <c r="AF17" s="132"/>
      <c r="AG17" s="133"/>
      <c r="AH17" s="133"/>
      <c r="AI17" s="131"/>
      <c r="AJ17" s="132"/>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8" ht="35.25" customHeight="1" x14ac:dyDescent="0.3">
      <c r="A18" s="219"/>
      <c r="B18" s="210"/>
      <c r="C18" s="210"/>
      <c r="D18" s="210"/>
      <c r="E18" s="222"/>
      <c r="F18" s="210"/>
      <c r="G18" s="213"/>
      <c r="H18" s="216"/>
      <c r="I18" s="207"/>
      <c r="J18" s="201"/>
      <c r="K18" s="207">
        <f>IF(NOT(ISERROR(MATCH(J18,_xlfn.ANCHORARRAY(E29),0))),I31&amp;"Por favor no seleccionar los criterios de impacto",J18)</f>
        <v>0</v>
      </c>
      <c r="L18" s="216"/>
      <c r="M18" s="207"/>
      <c r="N18" s="198"/>
      <c r="O18" s="121">
        <v>3</v>
      </c>
      <c r="P18" s="134"/>
      <c r="Q18" s="123" t="str">
        <f t="shared" si="1"/>
        <v/>
      </c>
      <c r="R18" s="124"/>
      <c r="S18" s="124"/>
      <c r="T18" s="125" t="str">
        <f t="shared" si="11"/>
        <v/>
      </c>
      <c r="U18" s="124"/>
      <c r="V18" s="124"/>
      <c r="W18" s="124"/>
      <c r="X18" s="126" t="str">
        <f>IFERROR(IF(AND(Q17="Probabilidad",Q18="Probabilidad"),(Z17-(+Z17*T18)),IF(AND(Q17="Impacto",Q18="Probabilidad"),(Z16-(+Z16*T18)),IF(Q18="Impacto",Z17,""))),"")</f>
        <v/>
      </c>
      <c r="Y18" s="127" t="str">
        <f t="shared" si="12"/>
        <v/>
      </c>
      <c r="Z18" s="128" t="str">
        <f t="shared" si="13"/>
        <v/>
      </c>
      <c r="AA18" s="127" t="str">
        <f t="shared" si="14"/>
        <v/>
      </c>
      <c r="AB18" s="128" t="str">
        <f>IFERROR(IF(AND(Q17="Impacto",Q18="Impacto"),(AB17-(+AB17*T18)),IF(AND(Q17="Probabilidad",Q18="Impacto"),(AB16-(+AB16*T18)),IF(Q18="Probabilidad",AB17,""))),"")</f>
        <v/>
      </c>
      <c r="AC18" s="129" t="str">
        <f t="shared" si="15"/>
        <v/>
      </c>
      <c r="AD18" s="130"/>
      <c r="AE18" s="131"/>
      <c r="AF18" s="132"/>
      <c r="AG18" s="133"/>
      <c r="AH18" s="133"/>
      <c r="AI18" s="131"/>
      <c r="AJ18" s="132"/>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row>
    <row r="19" spans="1:68" ht="35.25" customHeight="1" x14ac:dyDescent="0.3">
      <c r="A19" s="219"/>
      <c r="B19" s="210"/>
      <c r="C19" s="210"/>
      <c r="D19" s="210"/>
      <c r="E19" s="222"/>
      <c r="F19" s="210"/>
      <c r="G19" s="213"/>
      <c r="H19" s="216"/>
      <c r="I19" s="207"/>
      <c r="J19" s="201"/>
      <c r="K19" s="207">
        <f>IF(NOT(ISERROR(MATCH(J19,_xlfn.ANCHORARRAY(E30),0))),I32&amp;"Por favor no seleccionar los criterios de impacto",J19)</f>
        <v>0</v>
      </c>
      <c r="L19" s="216"/>
      <c r="M19" s="207"/>
      <c r="N19" s="198"/>
      <c r="O19" s="121">
        <v>4</v>
      </c>
      <c r="P19" s="122"/>
      <c r="Q19" s="123" t="str">
        <f t="shared" ref="Q19:Q21" si="16">IF(OR(R19="Preventivo",R19="Detectivo"),"Probabilidad",IF(R19="Correctivo","Impacto",""))</f>
        <v/>
      </c>
      <c r="R19" s="124"/>
      <c r="S19" s="124"/>
      <c r="T19" s="125" t="str">
        <f t="shared" si="11"/>
        <v/>
      </c>
      <c r="U19" s="124"/>
      <c r="V19" s="124"/>
      <c r="W19" s="124"/>
      <c r="X19" s="126" t="str">
        <f t="shared" ref="X19:X21" si="17">IFERROR(IF(AND(Q18="Probabilidad",Q19="Probabilidad"),(Z18-(+Z18*T19)),IF(AND(Q18="Impacto",Q19="Probabilidad"),(Z17-(+Z17*T19)),IF(Q19="Impacto",Z18,""))),"")</f>
        <v/>
      </c>
      <c r="Y19" s="127" t="str">
        <f t="shared" si="12"/>
        <v/>
      </c>
      <c r="Z19" s="128" t="str">
        <f t="shared" si="13"/>
        <v/>
      </c>
      <c r="AA19" s="127" t="str">
        <f t="shared" si="14"/>
        <v/>
      </c>
      <c r="AB19" s="128" t="str">
        <f t="shared" ref="AB19:AB21" si="18">IFERROR(IF(AND(Q18="Impacto",Q19="Impacto"),(AB18-(+AB18*T19)),IF(AND(Q18="Probabilidad",Q19="Impacto"),(AB17-(+AB17*T19)),IF(Q19="Probabilidad",AB18,""))),"")</f>
        <v/>
      </c>
      <c r="AC19" s="129"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0"/>
      <c r="AE19" s="131"/>
      <c r="AF19" s="132"/>
      <c r="AG19" s="133"/>
      <c r="AH19" s="133"/>
      <c r="AI19" s="131"/>
      <c r="AJ19" s="132"/>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row>
    <row r="20" spans="1:68" ht="35.25" customHeight="1" x14ac:dyDescent="0.3">
      <c r="A20" s="219"/>
      <c r="B20" s="210"/>
      <c r="C20" s="210"/>
      <c r="D20" s="210"/>
      <c r="E20" s="222"/>
      <c r="F20" s="210"/>
      <c r="G20" s="213"/>
      <c r="H20" s="216"/>
      <c r="I20" s="207"/>
      <c r="J20" s="201"/>
      <c r="K20" s="207">
        <f>IF(NOT(ISERROR(MATCH(J20,_xlfn.ANCHORARRAY(E31),0))),I33&amp;"Por favor no seleccionar los criterios de impacto",J20)</f>
        <v>0</v>
      </c>
      <c r="L20" s="216"/>
      <c r="M20" s="207"/>
      <c r="N20" s="198"/>
      <c r="O20" s="121">
        <v>5</v>
      </c>
      <c r="P20" s="122"/>
      <c r="Q20" s="123" t="str">
        <f t="shared" si="16"/>
        <v/>
      </c>
      <c r="R20" s="124"/>
      <c r="S20" s="124"/>
      <c r="T20" s="125" t="str">
        <f t="shared" si="11"/>
        <v/>
      </c>
      <c r="U20" s="124"/>
      <c r="V20" s="124"/>
      <c r="W20" s="124"/>
      <c r="X20" s="126" t="str">
        <f t="shared" si="17"/>
        <v/>
      </c>
      <c r="Y20" s="127" t="str">
        <f t="shared" si="12"/>
        <v/>
      </c>
      <c r="Z20" s="128" t="str">
        <f t="shared" si="13"/>
        <v/>
      </c>
      <c r="AA20" s="127" t="str">
        <f t="shared" si="14"/>
        <v/>
      </c>
      <c r="AB20" s="128" t="str">
        <f t="shared" si="18"/>
        <v/>
      </c>
      <c r="AC20" s="129" t="str">
        <f t="shared" ref="AC20:AC21" si="19">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0"/>
      <c r="AE20" s="131"/>
      <c r="AF20" s="132"/>
      <c r="AG20" s="133"/>
      <c r="AH20" s="133"/>
      <c r="AI20" s="131"/>
      <c r="AJ20" s="132"/>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row>
    <row r="21" spans="1:68" ht="35.25" customHeight="1" x14ac:dyDescent="0.3">
      <c r="A21" s="220"/>
      <c r="B21" s="211"/>
      <c r="C21" s="211"/>
      <c r="D21" s="211"/>
      <c r="E21" s="223"/>
      <c r="F21" s="211"/>
      <c r="G21" s="214"/>
      <c r="H21" s="217"/>
      <c r="I21" s="208"/>
      <c r="J21" s="202"/>
      <c r="K21" s="208">
        <f>IF(NOT(ISERROR(MATCH(J21,_xlfn.ANCHORARRAY(E32),0))),I34&amp;"Por favor no seleccionar los criterios de impacto",J21)</f>
        <v>0</v>
      </c>
      <c r="L21" s="217"/>
      <c r="M21" s="208"/>
      <c r="N21" s="199"/>
      <c r="O21" s="121">
        <v>6</v>
      </c>
      <c r="P21" s="122"/>
      <c r="Q21" s="123" t="str">
        <f t="shared" si="16"/>
        <v/>
      </c>
      <c r="R21" s="124"/>
      <c r="S21" s="124"/>
      <c r="T21" s="125" t="str">
        <f t="shared" si="11"/>
        <v/>
      </c>
      <c r="U21" s="124"/>
      <c r="V21" s="124"/>
      <c r="W21" s="124"/>
      <c r="X21" s="126" t="str">
        <f t="shared" si="17"/>
        <v/>
      </c>
      <c r="Y21" s="127" t="str">
        <f t="shared" si="12"/>
        <v/>
      </c>
      <c r="Z21" s="128" t="str">
        <f t="shared" si="13"/>
        <v/>
      </c>
      <c r="AA21" s="127" t="str">
        <f t="shared" si="14"/>
        <v/>
      </c>
      <c r="AB21" s="128" t="str">
        <f t="shared" si="18"/>
        <v/>
      </c>
      <c r="AC21" s="129" t="str">
        <f t="shared" si="19"/>
        <v/>
      </c>
      <c r="AD21" s="130"/>
      <c r="AE21" s="131"/>
      <c r="AF21" s="132"/>
      <c r="AG21" s="133"/>
      <c r="AH21" s="133"/>
      <c r="AI21" s="131"/>
      <c r="AJ21" s="132"/>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row>
    <row r="22" spans="1:68" ht="35.25" customHeight="1" x14ac:dyDescent="0.3">
      <c r="A22" s="218">
        <v>8</v>
      </c>
      <c r="B22" s="209"/>
      <c r="C22" s="209"/>
      <c r="D22" s="209"/>
      <c r="E22" s="221"/>
      <c r="F22" s="209"/>
      <c r="G22" s="212"/>
      <c r="H22" s="215" t="str">
        <f>IF(G22&lt;=0,"",IF(G22&lt;=2,"Muy Baja",IF(G22&lt;=24,"Baja",IF(G22&lt;=500,"Media",IF(G22&lt;=5000,"Alta","Muy Alta")))))</f>
        <v/>
      </c>
      <c r="I22" s="206" t="str">
        <f>IF(H22="","",IF(H22="Muy Baja",0.2,IF(H22="Baja",0.4,IF(H22="Media",0.6,IF(H22="Alta",0.8,IF(H22="Muy Alta",1,))))))</f>
        <v/>
      </c>
      <c r="J22" s="200"/>
      <c r="K22" s="206">
        <f>IF(NOT(ISERROR(MATCH(J22,'Tabla Impacto'!$B$221:$B$223,0))),'Tabla Impacto'!$F$223&amp;"Por favor no seleccionar los criterios de impacto(Afectación Económica o presupuestal y Pérdida Reputacional)",J22)</f>
        <v>0</v>
      </c>
      <c r="L22" s="215" t="str">
        <f>IF(OR(K22='Tabla Impacto'!$C$11,K22='Tabla Impacto'!$D$11),"Leve",IF(OR(K22='Tabla Impacto'!$C$12,K22='Tabla Impacto'!$D$12),"Menor",IF(OR(K22='Tabla Impacto'!$C$13,K22='Tabla Impacto'!$D$13),"Moderado",IF(OR(K22='Tabla Impacto'!$C$14,K22='Tabla Impacto'!$D$14),"Mayor",IF(OR(K22='Tabla Impacto'!$C$15,K22='Tabla Impacto'!$D$15),"Catastrófico","")))))</f>
        <v/>
      </c>
      <c r="M22" s="206" t="str">
        <f>IF(L22="","",IF(L22="Leve",0.2,IF(L22="Menor",0.4,IF(L22="Moderado",0.6,IF(L22="Mayor",0.8,IF(L22="Catastrófico",1,))))))</f>
        <v/>
      </c>
      <c r="N22" s="197"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1">
        <v>1</v>
      </c>
      <c r="P22" s="122"/>
      <c r="Q22" s="123" t="str">
        <f>IF(OR(R22="Preventivo",R22="Detectivo"),"Probabilidad",IF(R22="Correctivo","Impacto",""))</f>
        <v/>
      </c>
      <c r="R22" s="124"/>
      <c r="S22" s="124"/>
      <c r="T22" s="125" t="str">
        <f>IF(AND(R22="Preventivo",S22="Automático"),"50%",IF(AND(R22="Preventivo",S22="Manual"),"40%",IF(AND(R22="Detectivo",S22="Automático"),"40%",IF(AND(R22="Detectivo",S22="Manual"),"30%",IF(AND(R22="Correctivo",S22="Automático"),"35%",IF(AND(R22="Correctivo",S22="Manual"),"25%",""))))))</f>
        <v/>
      </c>
      <c r="U22" s="124"/>
      <c r="V22" s="124"/>
      <c r="W22" s="124"/>
      <c r="X22" s="126" t="str">
        <f>IFERROR(IF(Q22="Probabilidad",(I22-(+I22*T22)),IF(Q22="Impacto",I22,"")),"")</f>
        <v/>
      </c>
      <c r="Y22" s="127" t="str">
        <f>IFERROR(IF(X22="","",IF(X22&lt;=0.2,"Muy Baja",IF(X22&lt;=0.4,"Baja",IF(X22&lt;=0.6,"Media",IF(X22&lt;=0.8,"Alta","Muy Alta"))))),"")</f>
        <v/>
      </c>
      <c r="Z22" s="128" t="str">
        <f>+X22</f>
        <v/>
      </c>
      <c r="AA22" s="127" t="str">
        <f>IFERROR(IF(AB22="","",IF(AB22&lt;=0.2,"Leve",IF(AB22&lt;=0.4,"Menor",IF(AB22&lt;=0.6,"Moderado",IF(AB22&lt;=0.8,"Mayor","Catastrófico"))))),"")</f>
        <v/>
      </c>
      <c r="AB22" s="128" t="str">
        <f>IFERROR(IF(Q22="Impacto",(M22-(+M22*T22)),IF(Q22="Probabilidad",M22,"")),"")</f>
        <v/>
      </c>
      <c r="AC22" s="129"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0"/>
      <c r="AE22" s="131"/>
      <c r="AF22" s="132"/>
      <c r="AG22" s="133"/>
      <c r="AH22" s="133"/>
      <c r="AI22" s="131"/>
      <c r="AJ22" s="132"/>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row>
    <row r="23" spans="1:68" ht="35.25" customHeight="1" x14ac:dyDescent="0.3">
      <c r="A23" s="219"/>
      <c r="B23" s="210"/>
      <c r="C23" s="210"/>
      <c r="D23" s="210"/>
      <c r="E23" s="222"/>
      <c r="F23" s="210"/>
      <c r="G23" s="213"/>
      <c r="H23" s="216"/>
      <c r="I23" s="207"/>
      <c r="J23" s="201"/>
      <c r="K23" s="207">
        <f>IF(NOT(ISERROR(MATCH(J23,_xlfn.ANCHORARRAY(E34),0))),I36&amp;"Por favor no seleccionar los criterios de impacto",J23)</f>
        <v>0</v>
      </c>
      <c r="L23" s="216"/>
      <c r="M23" s="207"/>
      <c r="N23" s="198"/>
      <c r="O23" s="121">
        <v>2</v>
      </c>
      <c r="P23" s="122"/>
      <c r="Q23" s="123" t="str">
        <f>IF(OR(R23="Preventivo",R23="Detectivo"),"Probabilidad",IF(R23="Correctivo","Impacto",""))</f>
        <v/>
      </c>
      <c r="R23" s="124"/>
      <c r="S23" s="124"/>
      <c r="T23" s="125" t="str">
        <f t="shared" ref="T23:T27" si="20">IF(AND(R23="Preventivo",S23="Automático"),"50%",IF(AND(R23="Preventivo",S23="Manual"),"40%",IF(AND(R23="Detectivo",S23="Automático"),"40%",IF(AND(R23="Detectivo",S23="Manual"),"30%",IF(AND(R23="Correctivo",S23="Automático"),"35%",IF(AND(R23="Correctivo",S23="Manual"),"25%",""))))))</f>
        <v/>
      </c>
      <c r="U23" s="124"/>
      <c r="V23" s="124"/>
      <c r="W23" s="124"/>
      <c r="X23" s="126" t="str">
        <f>IFERROR(IF(AND(Q22="Probabilidad",Q23="Probabilidad"),(Z22-(+Z22*T23)),IF(Q23="Probabilidad",(I22-(+I22*T23)),IF(Q23="Impacto",Z22,""))),"")</f>
        <v/>
      </c>
      <c r="Y23" s="127" t="str">
        <f t="shared" si="12"/>
        <v/>
      </c>
      <c r="Z23" s="128" t="str">
        <f t="shared" ref="Z23:Z27" si="21">+X23</f>
        <v/>
      </c>
      <c r="AA23" s="127" t="str">
        <f t="shared" si="14"/>
        <v/>
      </c>
      <c r="AB23" s="128" t="str">
        <f>IFERROR(IF(AND(Q22="Impacto",Q23="Impacto"),(AB22-(+AB22*T23)),IF(Q23="Impacto",(M22-(+M22*T23)),IF(Q23="Probabilidad",AB22,""))),"")</f>
        <v/>
      </c>
      <c r="AC23" s="129"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0"/>
      <c r="AE23" s="131"/>
      <c r="AF23" s="132"/>
      <c r="AG23" s="133"/>
      <c r="AH23" s="133"/>
      <c r="AI23" s="131"/>
      <c r="AJ23" s="132"/>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8" ht="35.25" customHeight="1" x14ac:dyDescent="0.3">
      <c r="A24" s="219"/>
      <c r="B24" s="210"/>
      <c r="C24" s="210"/>
      <c r="D24" s="210"/>
      <c r="E24" s="222"/>
      <c r="F24" s="210"/>
      <c r="G24" s="213"/>
      <c r="H24" s="216"/>
      <c r="I24" s="207"/>
      <c r="J24" s="201"/>
      <c r="K24" s="207">
        <f>IF(NOT(ISERROR(MATCH(J24,_xlfn.ANCHORARRAY(E35),0))),I37&amp;"Por favor no seleccionar los criterios de impacto",J24)</f>
        <v>0</v>
      </c>
      <c r="L24" s="216"/>
      <c r="M24" s="207"/>
      <c r="N24" s="198"/>
      <c r="O24" s="121">
        <v>3</v>
      </c>
      <c r="P24" s="134"/>
      <c r="Q24" s="123" t="str">
        <f>IF(OR(R24="Preventivo",R24="Detectivo"),"Probabilidad",IF(R24="Correctivo","Impacto",""))</f>
        <v/>
      </c>
      <c r="R24" s="124"/>
      <c r="S24" s="124"/>
      <c r="T24" s="125" t="str">
        <f t="shared" si="20"/>
        <v/>
      </c>
      <c r="U24" s="124"/>
      <c r="V24" s="124"/>
      <c r="W24" s="124"/>
      <c r="X24" s="126" t="str">
        <f>IFERROR(IF(AND(Q23="Probabilidad",Q24="Probabilidad"),(Z23-(+Z23*T24)),IF(AND(Q23="Impacto",Q24="Probabilidad"),(Z22-(+Z22*T24)),IF(Q24="Impacto",Z23,""))),"")</f>
        <v/>
      </c>
      <c r="Y24" s="127" t="str">
        <f t="shared" si="12"/>
        <v/>
      </c>
      <c r="Z24" s="128" t="str">
        <f t="shared" si="21"/>
        <v/>
      </c>
      <c r="AA24" s="127" t="str">
        <f t="shared" si="14"/>
        <v/>
      </c>
      <c r="AB24" s="128" t="str">
        <f>IFERROR(IF(AND(Q23="Impacto",Q24="Impacto"),(AB23-(+AB23*T24)),IF(AND(Q23="Probabilidad",Q24="Impacto"),(AB22-(+AB22*T24)),IF(Q24="Probabilidad",AB23,""))),"")</f>
        <v/>
      </c>
      <c r="AC24" s="129" t="str">
        <f t="shared" si="22"/>
        <v/>
      </c>
      <c r="AD24" s="130"/>
      <c r="AE24" s="131"/>
      <c r="AF24" s="132"/>
      <c r="AG24" s="133"/>
      <c r="AH24" s="133"/>
      <c r="AI24" s="131"/>
      <c r="AJ24" s="132"/>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8" ht="35.25" customHeight="1" x14ac:dyDescent="0.3">
      <c r="A25" s="219"/>
      <c r="B25" s="210"/>
      <c r="C25" s="210"/>
      <c r="D25" s="210"/>
      <c r="E25" s="222"/>
      <c r="F25" s="210"/>
      <c r="G25" s="213"/>
      <c r="H25" s="216"/>
      <c r="I25" s="207"/>
      <c r="J25" s="201"/>
      <c r="K25" s="207">
        <f>IF(NOT(ISERROR(MATCH(J25,_xlfn.ANCHORARRAY(E36),0))),I38&amp;"Por favor no seleccionar los criterios de impacto",J25)</f>
        <v>0</v>
      </c>
      <c r="L25" s="216"/>
      <c r="M25" s="207"/>
      <c r="N25" s="198"/>
      <c r="O25" s="121">
        <v>4</v>
      </c>
      <c r="P25" s="122"/>
      <c r="Q25" s="123" t="str">
        <f t="shared" ref="Q25:Q27" si="23">IF(OR(R25="Preventivo",R25="Detectivo"),"Probabilidad",IF(R25="Correctivo","Impacto",""))</f>
        <v/>
      </c>
      <c r="R25" s="124"/>
      <c r="S25" s="124"/>
      <c r="T25" s="125" t="str">
        <f t="shared" si="20"/>
        <v/>
      </c>
      <c r="U25" s="124"/>
      <c r="V25" s="124"/>
      <c r="W25" s="124"/>
      <c r="X25" s="126" t="str">
        <f t="shared" ref="X25:X27" si="24">IFERROR(IF(AND(Q24="Probabilidad",Q25="Probabilidad"),(Z24-(+Z24*T25)),IF(AND(Q24="Impacto",Q25="Probabilidad"),(Z23-(+Z23*T25)),IF(Q25="Impacto",Z24,""))),"")</f>
        <v/>
      </c>
      <c r="Y25" s="127" t="str">
        <f t="shared" si="12"/>
        <v/>
      </c>
      <c r="Z25" s="128" t="str">
        <f t="shared" si="21"/>
        <v/>
      </c>
      <c r="AA25" s="127" t="str">
        <f t="shared" si="14"/>
        <v/>
      </c>
      <c r="AB25" s="128" t="str">
        <f t="shared" ref="AB25:AB27" si="25">IFERROR(IF(AND(Q24="Impacto",Q25="Impacto"),(AB24-(+AB24*T25)),IF(AND(Q24="Probabilidad",Q25="Impacto"),(AB23-(+AB23*T25)),IF(Q25="Probabilidad",AB24,""))),"")</f>
        <v/>
      </c>
      <c r="AC25" s="129"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0"/>
      <c r="AE25" s="131"/>
      <c r="AF25" s="132"/>
      <c r="AG25" s="133"/>
      <c r="AH25" s="133"/>
      <c r="AI25" s="131"/>
      <c r="AJ25" s="132"/>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row>
    <row r="26" spans="1:68" ht="35.25" customHeight="1" x14ac:dyDescent="0.3">
      <c r="A26" s="219"/>
      <c r="B26" s="210"/>
      <c r="C26" s="210"/>
      <c r="D26" s="210"/>
      <c r="E26" s="222"/>
      <c r="F26" s="210"/>
      <c r="G26" s="213"/>
      <c r="H26" s="216"/>
      <c r="I26" s="207"/>
      <c r="J26" s="201"/>
      <c r="K26" s="207">
        <f>IF(NOT(ISERROR(MATCH(J26,_xlfn.ANCHORARRAY(E37),0))),I39&amp;"Por favor no seleccionar los criterios de impacto",J26)</f>
        <v>0</v>
      </c>
      <c r="L26" s="216"/>
      <c r="M26" s="207"/>
      <c r="N26" s="198"/>
      <c r="O26" s="121">
        <v>5</v>
      </c>
      <c r="P26" s="122"/>
      <c r="Q26" s="123" t="str">
        <f t="shared" si="23"/>
        <v/>
      </c>
      <c r="R26" s="124"/>
      <c r="S26" s="124"/>
      <c r="T26" s="125" t="str">
        <f t="shared" si="20"/>
        <v/>
      </c>
      <c r="U26" s="124"/>
      <c r="V26" s="124"/>
      <c r="W26" s="124"/>
      <c r="X26" s="126" t="str">
        <f t="shared" si="24"/>
        <v/>
      </c>
      <c r="Y26" s="127" t="str">
        <f t="shared" si="12"/>
        <v/>
      </c>
      <c r="Z26" s="128" t="str">
        <f t="shared" si="21"/>
        <v/>
      </c>
      <c r="AA26" s="127" t="str">
        <f t="shared" si="14"/>
        <v/>
      </c>
      <c r="AB26" s="128" t="str">
        <f t="shared" si="25"/>
        <v/>
      </c>
      <c r="AC26" s="129"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0"/>
      <c r="AE26" s="131"/>
      <c r="AF26" s="132"/>
      <c r="AG26" s="133"/>
      <c r="AH26" s="133"/>
      <c r="AI26" s="131"/>
      <c r="AJ26" s="132"/>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row>
    <row r="27" spans="1:68" ht="35.25" customHeight="1" x14ac:dyDescent="0.3">
      <c r="A27" s="220"/>
      <c r="B27" s="211"/>
      <c r="C27" s="211"/>
      <c r="D27" s="211"/>
      <c r="E27" s="223"/>
      <c r="F27" s="211"/>
      <c r="G27" s="214"/>
      <c r="H27" s="217"/>
      <c r="I27" s="208"/>
      <c r="J27" s="202"/>
      <c r="K27" s="208">
        <f>IF(NOT(ISERROR(MATCH(J27,_xlfn.ANCHORARRAY(E38),0))),I40&amp;"Por favor no seleccionar los criterios de impacto",J27)</f>
        <v>0</v>
      </c>
      <c r="L27" s="217"/>
      <c r="M27" s="208"/>
      <c r="N27" s="199"/>
      <c r="O27" s="121">
        <v>6</v>
      </c>
      <c r="P27" s="122"/>
      <c r="Q27" s="123" t="str">
        <f t="shared" si="23"/>
        <v/>
      </c>
      <c r="R27" s="124"/>
      <c r="S27" s="124"/>
      <c r="T27" s="125" t="str">
        <f t="shared" si="20"/>
        <v/>
      </c>
      <c r="U27" s="124"/>
      <c r="V27" s="124"/>
      <c r="W27" s="124"/>
      <c r="X27" s="126" t="str">
        <f t="shared" si="24"/>
        <v/>
      </c>
      <c r="Y27" s="127" t="str">
        <f t="shared" si="12"/>
        <v/>
      </c>
      <c r="Z27" s="128" t="str">
        <f t="shared" si="21"/>
        <v/>
      </c>
      <c r="AA27" s="127" t="str">
        <f t="shared" si="14"/>
        <v/>
      </c>
      <c r="AB27" s="128" t="str">
        <f t="shared" si="25"/>
        <v/>
      </c>
      <c r="AC27" s="129" t="str">
        <f t="shared" si="26"/>
        <v/>
      </c>
      <c r="AD27" s="130"/>
      <c r="AE27" s="131"/>
      <c r="AF27" s="132"/>
      <c r="AG27" s="133"/>
      <c r="AH27" s="133"/>
      <c r="AI27" s="131"/>
      <c r="AJ27" s="132"/>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row>
    <row r="28" spans="1:68" ht="35.25" customHeight="1" x14ac:dyDescent="0.3">
      <c r="A28" s="218">
        <v>9</v>
      </c>
      <c r="B28" s="209"/>
      <c r="C28" s="209"/>
      <c r="D28" s="209"/>
      <c r="E28" s="221"/>
      <c r="F28" s="209"/>
      <c r="G28" s="212"/>
      <c r="H28" s="215" t="str">
        <f>IF(G28&lt;=0,"",IF(G28&lt;=2,"Muy Baja",IF(G28&lt;=24,"Baja",IF(G28&lt;=500,"Media",IF(G28&lt;=5000,"Alta","Muy Alta")))))</f>
        <v/>
      </c>
      <c r="I28" s="206" t="str">
        <f>IF(H28="","",IF(H28="Muy Baja",0.2,IF(H28="Baja",0.4,IF(H28="Media",0.6,IF(H28="Alta",0.8,IF(H28="Muy Alta",1,))))))</f>
        <v/>
      </c>
      <c r="J28" s="200"/>
      <c r="K28" s="206">
        <f>IF(NOT(ISERROR(MATCH(J28,'Tabla Impacto'!$B$221:$B$223,0))),'Tabla Impacto'!$F$223&amp;"Por favor no seleccionar los criterios de impacto(Afectación Económica o presupuestal y Pérdida Reputacional)",J28)</f>
        <v>0</v>
      </c>
      <c r="L28" s="215" t="str">
        <f>IF(OR(K28='Tabla Impacto'!$C$11,K28='Tabla Impacto'!$D$11),"Leve",IF(OR(K28='Tabla Impacto'!$C$12,K28='Tabla Impacto'!$D$12),"Menor",IF(OR(K28='Tabla Impacto'!$C$13,K28='Tabla Impacto'!$D$13),"Moderado",IF(OR(K28='Tabla Impacto'!$C$14,K28='Tabla Impacto'!$D$14),"Mayor",IF(OR(K28='Tabla Impacto'!$C$15,K28='Tabla Impacto'!$D$15),"Catastrófico","")))))</f>
        <v/>
      </c>
      <c r="M28" s="206" t="str">
        <f>IF(L28="","",IF(L28="Leve",0.2,IF(L28="Menor",0.4,IF(L28="Moderado",0.6,IF(L28="Mayor",0.8,IF(L28="Catastrófico",1,))))))</f>
        <v/>
      </c>
      <c r="N28" s="197"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1">
        <v>1</v>
      </c>
      <c r="P28" s="122"/>
      <c r="Q28" s="123" t="str">
        <f>IF(OR(R28="Preventivo",R28="Detectivo"),"Probabilidad",IF(R28="Correctivo","Impacto",""))</f>
        <v/>
      </c>
      <c r="R28" s="124"/>
      <c r="S28" s="124"/>
      <c r="T28" s="125" t="str">
        <f>IF(AND(R28="Preventivo",S28="Automático"),"50%",IF(AND(R28="Preventivo",S28="Manual"),"40%",IF(AND(R28="Detectivo",S28="Automático"),"40%",IF(AND(R28="Detectivo",S28="Manual"),"30%",IF(AND(R28="Correctivo",S28="Automático"),"35%",IF(AND(R28="Correctivo",S28="Manual"),"25%",""))))))</f>
        <v/>
      </c>
      <c r="U28" s="124"/>
      <c r="V28" s="124"/>
      <c r="W28" s="124"/>
      <c r="X28" s="126" t="str">
        <f>IFERROR(IF(Q28="Probabilidad",(I28-(+I28*T28)),IF(Q28="Impacto",I28,"")),"")</f>
        <v/>
      </c>
      <c r="Y28" s="127" t="str">
        <f>IFERROR(IF(X28="","",IF(X28&lt;=0.2,"Muy Baja",IF(X28&lt;=0.4,"Baja",IF(X28&lt;=0.6,"Media",IF(X28&lt;=0.8,"Alta","Muy Alta"))))),"")</f>
        <v/>
      </c>
      <c r="Z28" s="128" t="str">
        <f>+X28</f>
        <v/>
      </c>
      <c r="AA28" s="127" t="str">
        <f>IFERROR(IF(AB28="","",IF(AB28&lt;=0.2,"Leve",IF(AB28&lt;=0.4,"Menor",IF(AB28&lt;=0.6,"Moderado",IF(AB28&lt;=0.8,"Mayor","Catastrófico"))))),"")</f>
        <v/>
      </c>
      <c r="AB28" s="128" t="str">
        <f>IFERROR(IF(Q28="Impacto",(M28-(+M28*T28)),IF(Q28="Probabilidad",M28,"")),"")</f>
        <v/>
      </c>
      <c r="AC28" s="129"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0"/>
      <c r="AE28" s="131"/>
      <c r="AF28" s="132"/>
      <c r="AG28" s="133"/>
      <c r="AH28" s="133"/>
      <c r="AI28" s="131"/>
      <c r="AJ28" s="132"/>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row>
    <row r="29" spans="1:68" ht="35.25" customHeight="1" x14ac:dyDescent="0.3">
      <c r="A29" s="219"/>
      <c r="B29" s="210"/>
      <c r="C29" s="210"/>
      <c r="D29" s="210"/>
      <c r="E29" s="222"/>
      <c r="F29" s="210"/>
      <c r="G29" s="213"/>
      <c r="H29" s="216"/>
      <c r="I29" s="207"/>
      <c r="J29" s="201"/>
      <c r="K29" s="207">
        <f>IF(NOT(ISERROR(MATCH(J29,_xlfn.ANCHORARRAY(E40),0))),I42&amp;"Por favor no seleccionar los criterios de impacto",J29)</f>
        <v>0</v>
      </c>
      <c r="L29" s="216"/>
      <c r="M29" s="207"/>
      <c r="N29" s="198"/>
      <c r="O29" s="121">
        <v>2</v>
      </c>
      <c r="P29" s="122"/>
      <c r="Q29" s="123" t="str">
        <f>IF(OR(R29="Preventivo",R29="Detectivo"),"Probabilidad",IF(R29="Correctivo","Impacto",""))</f>
        <v/>
      </c>
      <c r="R29" s="124"/>
      <c r="S29" s="124"/>
      <c r="T29" s="125" t="str">
        <f t="shared" ref="T29:T33" si="27">IF(AND(R29="Preventivo",S29="Automático"),"50%",IF(AND(R29="Preventivo",S29="Manual"),"40%",IF(AND(R29="Detectivo",S29="Automático"),"40%",IF(AND(R29="Detectivo",S29="Manual"),"30%",IF(AND(R29="Correctivo",S29="Automático"),"35%",IF(AND(R29="Correctivo",S29="Manual"),"25%",""))))))</f>
        <v/>
      </c>
      <c r="U29" s="124"/>
      <c r="V29" s="124"/>
      <c r="W29" s="124"/>
      <c r="X29" s="126" t="str">
        <f>IFERROR(IF(AND(Q28="Probabilidad",Q29="Probabilidad"),(Z28-(+Z28*T29)),IF(Q29="Probabilidad",(I28-(+I28*T29)),IF(Q29="Impacto",Z28,""))),"")</f>
        <v/>
      </c>
      <c r="Y29" s="127" t="str">
        <f t="shared" si="12"/>
        <v/>
      </c>
      <c r="Z29" s="128" t="str">
        <f t="shared" ref="Z29:Z33" si="28">+X29</f>
        <v/>
      </c>
      <c r="AA29" s="127" t="str">
        <f t="shared" si="14"/>
        <v/>
      </c>
      <c r="AB29" s="128" t="str">
        <f>IFERROR(IF(AND(Q28="Impacto",Q29="Impacto"),(AB28-(+AB28*T29)),IF(Q29="Impacto",(M28-(+M28*T29)),IF(Q29="Probabilidad",AB28,""))),"")</f>
        <v/>
      </c>
      <c r="AC29" s="129" t="str">
        <f t="shared" ref="AC29:AC30" si="29">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0"/>
      <c r="AE29" s="131"/>
      <c r="AF29" s="132"/>
      <c r="AG29" s="133"/>
      <c r="AH29" s="133"/>
      <c r="AI29" s="131"/>
      <c r="AJ29" s="132"/>
    </row>
    <row r="30" spans="1:68" ht="35.25" customHeight="1" x14ac:dyDescent="0.3">
      <c r="A30" s="219"/>
      <c r="B30" s="210"/>
      <c r="C30" s="210"/>
      <c r="D30" s="210"/>
      <c r="E30" s="222"/>
      <c r="F30" s="210"/>
      <c r="G30" s="213"/>
      <c r="H30" s="216"/>
      <c r="I30" s="207"/>
      <c r="J30" s="201"/>
      <c r="K30" s="207">
        <f>IF(NOT(ISERROR(MATCH(J30,_xlfn.ANCHORARRAY(E41),0))),I43&amp;"Por favor no seleccionar los criterios de impacto",J30)</f>
        <v>0</v>
      </c>
      <c r="L30" s="216"/>
      <c r="M30" s="207"/>
      <c r="N30" s="198"/>
      <c r="O30" s="121">
        <v>3</v>
      </c>
      <c r="P30" s="134"/>
      <c r="Q30" s="123" t="str">
        <f>IF(OR(R30="Preventivo",R30="Detectivo"),"Probabilidad",IF(R30="Correctivo","Impacto",""))</f>
        <v/>
      </c>
      <c r="R30" s="124"/>
      <c r="S30" s="124"/>
      <c r="T30" s="125" t="str">
        <f t="shared" si="27"/>
        <v/>
      </c>
      <c r="U30" s="124"/>
      <c r="V30" s="124"/>
      <c r="W30" s="124"/>
      <c r="X30" s="126" t="str">
        <f>IFERROR(IF(AND(Q29="Probabilidad",Q30="Probabilidad"),(Z29-(+Z29*T30)),IF(AND(Q29="Impacto",Q30="Probabilidad"),(Z28-(+Z28*T30)),IF(Q30="Impacto",Z29,""))),"")</f>
        <v/>
      </c>
      <c r="Y30" s="127" t="str">
        <f t="shared" si="12"/>
        <v/>
      </c>
      <c r="Z30" s="128" t="str">
        <f t="shared" si="28"/>
        <v/>
      </c>
      <c r="AA30" s="127" t="str">
        <f t="shared" si="14"/>
        <v/>
      </c>
      <c r="AB30" s="128" t="str">
        <f>IFERROR(IF(AND(Q29="Impacto",Q30="Impacto"),(AB29-(+AB29*T30)),IF(AND(Q29="Probabilidad",Q30="Impacto"),(AB28-(+AB28*T30)),IF(Q30="Probabilidad",AB29,""))),"")</f>
        <v/>
      </c>
      <c r="AC30" s="129" t="str">
        <f t="shared" si="29"/>
        <v/>
      </c>
      <c r="AD30" s="130"/>
      <c r="AE30" s="131"/>
      <c r="AF30" s="132"/>
      <c r="AG30" s="133"/>
      <c r="AH30" s="133"/>
      <c r="AI30" s="131"/>
      <c r="AJ30" s="132"/>
    </row>
    <row r="31" spans="1:68" ht="35.25" customHeight="1" x14ac:dyDescent="0.3">
      <c r="A31" s="219"/>
      <c r="B31" s="210"/>
      <c r="C31" s="210"/>
      <c r="D31" s="210"/>
      <c r="E31" s="222"/>
      <c r="F31" s="210"/>
      <c r="G31" s="213"/>
      <c r="H31" s="216"/>
      <c r="I31" s="207"/>
      <c r="J31" s="201"/>
      <c r="K31" s="207">
        <f>IF(NOT(ISERROR(MATCH(J31,_xlfn.ANCHORARRAY(E42),0))),I44&amp;"Por favor no seleccionar los criterios de impacto",J31)</f>
        <v>0</v>
      </c>
      <c r="L31" s="216"/>
      <c r="M31" s="207"/>
      <c r="N31" s="198"/>
      <c r="O31" s="121">
        <v>4</v>
      </c>
      <c r="P31" s="122"/>
      <c r="Q31" s="123" t="str">
        <f t="shared" ref="Q31:Q33" si="30">IF(OR(R31="Preventivo",R31="Detectivo"),"Probabilidad",IF(R31="Correctivo","Impacto",""))</f>
        <v/>
      </c>
      <c r="R31" s="124"/>
      <c r="S31" s="124"/>
      <c r="T31" s="125" t="str">
        <f t="shared" si="27"/>
        <v/>
      </c>
      <c r="U31" s="124"/>
      <c r="V31" s="124"/>
      <c r="W31" s="124"/>
      <c r="X31" s="126" t="str">
        <f t="shared" ref="X31:X33" si="31">IFERROR(IF(AND(Q30="Probabilidad",Q31="Probabilidad"),(Z30-(+Z30*T31)),IF(AND(Q30="Impacto",Q31="Probabilidad"),(Z29-(+Z29*T31)),IF(Q31="Impacto",Z30,""))),"")</f>
        <v/>
      </c>
      <c r="Y31" s="127" t="str">
        <f t="shared" si="12"/>
        <v/>
      </c>
      <c r="Z31" s="128" t="str">
        <f t="shared" si="28"/>
        <v/>
      </c>
      <c r="AA31" s="127" t="str">
        <f t="shared" si="14"/>
        <v/>
      </c>
      <c r="AB31" s="128" t="str">
        <f t="shared" ref="AB31:AB33" si="32">IFERROR(IF(AND(Q30="Impacto",Q31="Impacto"),(AB30-(+AB30*T31)),IF(AND(Q30="Probabilidad",Q31="Impacto"),(AB29-(+AB29*T31)),IF(Q31="Probabilidad",AB30,""))),"")</f>
        <v/>
      </c>
      <c r="AC31" s="129"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0"/>
      <c r="AE31" s="131"/>
      <c r="AF31" s="132"/>
      <c r="AG31" s="133"/>
      <c r="AH31" s="133"/>
      <c r="AI31" s="131"/>
      <c r="AJ31" s="132"/>
    </row>
    <row r="32" spans="1:68" ht="35.25" customHeight="1" x14ac:dyDescent="0.3">
      <c r="A32" s="219"/>
      <c r="B32" s="210"/>
      <c r="C32" s="210"/>
      <c r="D32" s="210"/>
      <c r="E32" s="222"/>
      <c r="F32" s="210"/>
      <c r="G32" s="213"/>
      <c r="H32" s="216"/>
      <c r="I32" s="207"/>
      <c r="J32" s="201"/>
      <c r="K32" s="207">
        <f>IF(NOT(ISERROR(MATCH(J32,_xlfn.ANCHORARRAY(E43),0))),I45&amp;"Por favor no seleccionar los criterios de impacto",J32)</f>
        <v>0</v>
      </c>
      <c r="L32" s="216"/>
      <c r="M32" s="207"/>
      <c r="N32" s="198"/>
      <c r="O32" s="121">
        <v>5</v>
      </c>
      <c r="P32" s="122"/>
      <c r="Q32" s="123" t="str">
        <f t="shared" si="30"/>
        <v/>
      </c>
      <c r="R32" s="124"/>
      <c r="S32" s="124"/>
      <c r="T32" s="125" t="str">
        <f t="shared" si="27"/>
        <v/>
      </c>
      <c r="U32" s="124"/>
      <c r="V32" s="124"/>
      <c r="W32" s="124"/>
      <c r="X32" s="126" t="str">
        <f t="shared" si="31"/>
        <v/>
      </c>
      <c r="Y32" s="127" t="str">
        <f t="shared" si="12"/>
        <v/>
      </c>
      <c r="Z32" s="128" t="str">
        <f t="shared" si="28"/>
        <v/>
      </c>
      <c r="AA32" s="127" t="str">
        <f t="shared" si="14"/>
        <v/>
      </c>
      <c r="AB32" s="128" t="str">
        <f t="shared" si="32"/>
        <v/>
      </c>
      <c r="AC32" s="129" t="str">
        <f t="shared" ref="AC32:AC33" si="33">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0"/>
      <c r="AE32" s="131"/>
      <c r="AF32" s="132"/>
      <c r="AG32" s="133"/>
      <c r="AH32" s="133"/>
      <c r="AI32" s="131"/>
      <c r="AJ32" s="132"/>
    </row>
    <row r="33" spans="1:36" ht="35.25" customHeight="1" x14ac:dyDescent="0.3">
      <c r="A33" s="220"/>
      <c r="B33" s="211"/>
      <c r="C33" s="211"/>
      <c r="D33" s="211"/>
      <c r="E33" s="223"/>
      <c r="F33" s="211"/>
      <c r="G33" s="214"/>
      <c r="H33" s="217"/>
      <c r="I33" s="208"/>
      <c r="J33" s="202"/>
      <c r="K33" s="208">
        <f>IF(NOT(ISERROR(MATCH(J33,_xlfn.ANCHORARRAY(E44),0))),I46&amp;"Por favor no seleccionar los criterios de impacto",J33)</f>
        <v>0</v>
      </c>
      <c r="L33" s="217"/>
      <c r="M33" s="208"/>
      <c r="N33" s="199"/>
      <c r="O33" s="121">
        <v>6</v>
      </c>
      <c r="P33" s="122"/>
      <c r="Q33" s="123" t="str">
        <f t="shared" si="30"/>
        <v/>
      </c>
      <c r="R33" s="124"/>
      <c r="S33" s="124"/>
      <c r="T33" s="125" t="str">
        <f t="shared" si="27"/>
        <v/>
      </c>
      <c r="U33" s="124"/>
      <c r="V33" s="124"/>
      <c r="W33" s="124"/>
      <c r="X33" s="126" t="str">
        <f t="shared" si="31"/>
        <v/>
      </c>
      <c r="Y33" s="127" t="str">
        <f t="shared" si="12"/>
        <v/>
      </c>
      <c r="Z33" s="128" t="str">
        <f t="shared" si="28"/>
        <v/>
      </c>
      <c r="AA33" s="127" t="str">
        <f t="shared" si="14"/>
        <v/>
      </c>
      <c r="AB33" s="128" t="str">
        <f t="shared" si="32"/>
        <v/>
      </c>
      <c r="AC33" s="129" t="str">
        <f t="shared" si="33"/>
        <v/>
      </c>
      <c r="AD33" s="130"/>
      <c r="AE33" s="131"/>
      <c r="AF33" s="132"/>
      <c r="AG33" s="133"/>
      <c r="AH33" s="133"/>
      <c r="AI33" s="131"/>
      <c r="AJ33" s="132"/>
    </row>
    <row r="34" spans="1:36" ht="49.5" customHeight="1" x14ac:dyDescent="0.3">
      <c r="A34" s="5"/>
      <c r="B34" s="203" t="s">
        <v>131</v>
      </c>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5"/>
    </row>
    <row r="36" spans="1:36" x14ac:dyDescent="0.3">
      <c r="A36" s="1"/>
      <c r="B36" s="23" t="s">
        <v>143</v>
      </c>
      <c r="C36" s="1"/>
      <c r="D36" s="1"/>
      <c r="F36" s="1"/>
    </row>
  </sheetData>
  <dataConsolidate/>
  <mergeCells count="87">
    <mergeCell ref="Q8:Q9"/>
    <mergeCell ref="O8:O9"/>
    <mergeCell ref="B8:B9"/>
    <mergeCell ref="N8:N9"/>
    <mergeCell ref="J8:J9"/>
    <mergeCell ref="K8:K9"/>
    <mergeCell ref="G8:G9"/>
    <mergeCell ref="H8:H9"/>
    <mergeCell ref="I8:I9"/>
    <mergeCell ref="L8:L9"/>
    <mergeCell ref="M8:M9"/>
    <mergeCell ref="A8:A9"/>
    <mergeCell ref="F8:F9"/>
    <mergeCell ref="E8:E9"/>
    <mergeCell ref="D8:D9"/>
    <mergeCell ref="C8:C9"/>
    <mergeCell ref="M16:M21"/>
    <mergeCell ref="N16:N21"/>
    <mergeCell ref="AE8:AE9"/>
    <mergeCell ref="AJ8:AJ9"/>
    <mergeCell ref="AI8:AI9"/>
    <mergeCell ref="AH8:AH9"/>
    <mergeCell ref="AG8:AG9"/>
    <mergeCell ref="AF8:AF9"/>
    <mergeCell ref="AC8:AC9"/>
    <mergeCell ref="AB8:AB9"/>
    <mergeCell ref="X8:X9"/>
    <mergeCell ref="P8:P9"/>
    <mergeCell ref="AA8:AA9"/>
    <mergeCell ref="Y8:Y9"/>
    <mergeCell ref="Z8:Z9"/>
    <mergeCell ref="R8:W8"/>
    <mergeCell ref="G22:G27"/>
    <mergeCell ref="H22:H27"/>
    <mergeCell ref="I22:I27"/>
    <mergeCell ref="AD8:AD9"/>
    <mergeCell ref="A16:A21"/>
    <mergeCell ref="B16:B21"/>
    <mergeCell ref="C16:C21"/>
    <mergeCell ref="D16:D21"/>
    <mergeCell ref="E16:E21"/>
    <mergeCell ref="F16:F21"/>
    <mergeCell ref="G16:G21"/>
    <mergeCell ref="H16:H21"/>
    <mergeCell ref="I16:I21"/>
    <mergeCell ref="J16:J21"/>
    <mergeCell ref="K16:K21"/>
    <mergeCell ref="L16:L21"/>
    <mergeCell ref="A22:A27"/>
    <mergeCell ref="B22:B27"/>
    <mergeCell ref="C22:C27"/>
    <mergeCell ref="D22:D27"/>
    <mergeCell ref="E22:E27"/>
    <mergeCell ref="A1:AJ2"/>
    <mergeCell ref="A7:G7"/>
    <mergeCell ref="H7:N7"/>
    <mergeCell ref="O7:W7"/>
    <mergeCell ref="X7:AD7"/>
    <mergeCell ref="AE7:AJ7"/>
    <mergeCell ref="C4:N4"/>
    <mergeCell ref="O4:Q4"/>
    <mergeCell ref="A4:B4"/>
    <mergeCell ref="A5:B5"/>
    <mergeCell ref="A6:B6"/>
    <mergeCell ref="C5:N5"/>
    <mergeCell ref="C6:N6"/>
    <mergeCell ref="A28:A33"/>
    <mergeCell ref="B28:B33"/>
    <mergeCell ref="C28:C33"/>
    <mergeCell ref="D28:D33"/>
    <mergeCell ref="E28:E33"/>
    <mergeCell ref="N28:N33"/>
    <mergeCell ref="J22:J27"/>
    <mergeCell ref="B34:AJ34"/>
    <mergeCell ref="M22:M27"/>
    <mergeCell ref="N22:N27"/>
    <mergeCell ref="F28:F33"/>
    <mergeCell ref="G28:G33"/>
    <mergeCell ref="H28:H33"/>
    <mergeCell ref="I28:I33"/>
    <mergeCell ref="J28:J33"/>
    <mergeCell ref="K28:K33"/>
    <mergeCell ref="L28:L33"/>
    <mergeCell ref="M28:M33"/>
    <mergeCell ref="K22:K27"/>
    <mergeCell ref="L22:L27"/>
    <mergeCell ref="F22:F27"/>
  </mergeCells>
  <conditionalFormatting sqref="H10:H16">
    <cfRule type="cellIs" dxfId="46" priority="89" operator="equal">
      <formula>"Baja"</formula>
    </cfRule>
    <cfRule type="cellIs" dxfId="45" priority="88" operator="equal">
      <formula>"Media"</formula>
    </cfRule>
    <cfRule type="cellIs" dxfId="44" priority="87" operator="equal">
      <formula>"Alta"</formula>
    </cfRule>
    <cfRule type="cellIs" dxfId="43" priority="86" operator="equal">
      <formula>"Muy Alta"</formula>
    </cfRule>
    <cfRule type="cellIs" dxfId="42" priority="90" operator="equal">
      <formula>"Muy Baja"</formula>
    </cfRule>
  </conditionalFormatting>
  <conditionalFormatting sqref="H22">
    <cfRule type="cellIs" dxfId="41" priority="60" operator="equal">
      <formula>"Media"</formula>
    </cfRule>
    <cfRule type="cellIs" dxfId="40" priority="59" operator="equal">
      <formula>"Alta"</formula>
    </cfRule>
    <cfRule type="cellIs" dxfId="39" priority="58" operator="equal">
      <formula>"Muy Alta"</formula>
    </cfRule>
    <cfRule type="cellIs" dxfId="38" priority="62" operator="equal">
      <formula>"Muy Baja"</formula>
    </cfRule>
    <cfRule type="cellIs" dxfId="37" priority="61" operator="equal">
      <formula>"Baja"</formula>
    </cfRule>
  </conditionalFormatting>
  <conditionalFormatting sqref="H28">
    <cfRule type="cellIs" dxfId="36" priority="30" operator="equal">
      <formula>"Muy Alta"</formula>
    </cfRule>
    <cfRule type="cellIs" dxfId="35" priority="34" operator="equal">
      <formula>"Muy Baja"</formula>
    </cfRule>
    <cfRule type="cellIs" dxfId="34" priority="31" operator="equal">
      <formula>"Alta"</formula>
    </cfRule>
    <cfRule type="cellIs" dxfId="33" priority="32" operator="equal">
      <formula>"Media"</formula>
    </cfRule>
    <cfRule type="cellIs" dxfId="32" priority="33" operator="equal">
      <formula>"Baja"</formula>
    </cfRule>
  </conditionalFormatting>
  <conditionalFormatting sqref="K10:K33">
    <cfRule type="containsText" dxfId="31" priority="6" operator="containsText" text="❌">
      <formula>NOT(ISERROR(SEARCH("❌",K10)))</formula>
    </cfRule>
  </conditionalFormatting>
  <conditionalFormatting sqref="L10:L16 L22 L28">
    <cfRule type="cellIs" dxfId="30" priority="321" operator="equal">
      <formula>"Moderado"</formula>
    </cfRule>
    <cfRule type="cellIs" dxfId="29" priority="322" operator="equal">
      <formula>"Menor"</formula>
    </cfRule>
    <cfRule type="cellIs" dxfId="28" priority="323" operator="equal">
      <formula>"Leve"</formula>
    </cfRule>
    <cfRule type="cellIs" dxfId="27" priority="319" operator="equal">
      <formula>"Catastrófico"</formula>
    </cfRule>
    <cfRule type="cellIs" dxfId="26" priority="320" operator="equal">
      <formula>"Mayor"</formula>
    </cfRule>
  </conditionalFormatting>
  <conditionalFormatting sqref="N10:N16">
    <cfRule type="cellIs" dxfId="25" priority="77" operator="equal">
      <formula>"Extremo"</formula>
    </cfRule>
    <cfRule type="cellIs" dxfId="24" priority="78" operator="equal">
      <formula>"Alto"</formula>
    </cfRule>
    <cfRule type="cellIs" dxfId="23" priority="79" operator="equal">
      <formula>"Moderado"</formula>
    </cfRule>
    <cfRule type="cellIs" dxfId="22" priority="80" operator="equal">
      <formula>"Bajo"</formula>
    </cfRule>
  </conditionalFormatting>
  <conditionalFormatting sqref="N22">
    <cfRule type="cellIs" dxfId="21" priority="49" operator="equal">
      <formula>"Extremo"</formula>
    </cfRule>
    <cfRule type="cellIs" dxfId="20" priority="50" operator="equal">
      <formula>"Alto"</formula>
    </cfRule>
    <cfRule type="cellIs" dxfId="19" priority="51" operator="equal">
      <formula>"Moderado"</formula>
    </cfRule>
    <cfRule type="cellIs" dxfId="18" priority="52" operator="equal">
      <formula>"Bajo"</formula>
    </cfRule>
  </conditionalFormatting>
  <conditionalFormatting sqref="N28">
    <cfRule type="cellIs" dxfId="17" priority="24" operator="equal">
      <formula>"Bajo"</formula>
    </cfRule>
    <cfRule type="cellIs" dxfId="16" priority="23" operator="equal">
      <formula>"Moderado"</formula>
    </cfRule>
    <cfRule type="cellIs" dxfId="15" priority="22" operator="equal">
      <formula>"Alto"</formula>
    </cfRule>
    <cfRule type="cellIs" dxfId="14" priority="21" operator="equal">
      <formula>"Extremo"</formula>
    </cfRule>
  </conditionalFormatting>
  <conditionalFormatting sqref="Y10:Y33">
    <cfRule type="cellIs" dxfId="13" priority="20" operator="equal">
      <formula>"Muy Baja"</formula>
    </cfRule>
    <cfRule type="cellIs" dxfId="12" priority="19" operator="equal">
      <formula>"Baja"</formula>
    </cfRule>
    <cfRule type="cellIs" dxfId="11" priority="18" operator="equal">
      <formula>"Media"</formula>
    </cfRule>
    <cfRule type="cellIs" dxfId="10" priority="17" operator="equal">
      <formula>"Alta"</formula>
    </cfRule>
    <cfRule type="cellIs" dxfId="9" priority="16" operator="equal">
      <formula>"Muy Alta"</formula>
    </cfRule>
  </conditionalFormatting>
  <conditionalFormatting sqref="AA10:AA33">
    <cfRule type="cellIs" dxfId="8" priority="12" operator="equal">
      <formula>"Mayor"</formula>
    </cfRule>
    <cfRule type="cellIs" dxfId="7" priority="13" operator="equal">
      <formula>"Moderado"</formula>
    </cfRule>
    <cfRule type="cellIs" dxfId="6" priority="14" operator="equal">
      <formula>"Menor"</formula>
    </cfRule>
    <cfRule type="cellIs" dxfId="5" priority="11" operator="equal">
      <formula>"Catastrófico"</formula>
    </cfRule>
    <cfRule type="cellIs" dxfId="4" priority="15" operator="equal">
      <formula>"Leve"</formula>
    </cfRule>
  </conditionalFormatting>
  <conditionalFormatting sqref="AC10:AC33">
    <cfRule type="cellIs" dxfId="3" priority="7" operator="equal">
      <formula>"Extremo"</formula>
    </cfRule>
    <cfRule type="cellIs" dxfId="2" priority="8" operator="equal">
      <formula>"Alto"</formula>
    </cfRule>
    <cfRule type="cellIs" dxfId="1" priority="9" operator="equal">
      <formula>"Moderado"</formula>
    </cfRule>
    <cfRule type="cellIs" dxfId="0" priority="10"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'Opciones Tratamiento'!$B$9:$B$10</xm:f>
          </x14:formula1>
          <xm:sqref>AJ19:AJ20 AJ22:AJ23 AJ25:AJ26 AJ28:AJ29 AJ31:AJ32 AJ10:AJ17</xm:sqref>
        </x14:dataValidation>
        <x14:dataValidation type="list" allowBlank="1" showInputMessage="1" showErrorMessage="1" xr:uid="{00000000-0002-0000-0100-000001000000}">
          <x14:formula1>
            <xm:f>'Tabla Valoración controles'!$D$4:$D$6</xm:f>
          </x14:formula1>
          <xm:sqref>R10:R33</xm:sqref>
        </x14:dataValidation>
        <x14:dataValidation type="list" allowBlank="1" showInputMessage="1" showErrorMessage="1" xr:uid="{00000000-0002-0000-0100-000002000000}">
          <x14:formula1>
            <xm:f>'Tabla Valoración controles'!$D$7:$D$8</xm:f>
          </x14:formula1>
          <xm:sqref>S10:S33</xm:sqref>
        </x14:dataValidation>
        <x14:dataValidation type="list" allowBlank="1" showInputMessage="1" showErrorMessage="1" xr:uid="{00000000-0002-0000-0100-000003000000}">
          <x14:formula1>
            <xm:f>'Tabla Valoración controles'!$D$9:$D$10</xm:f>
          </x14:formula1>
          <xm:sqref>U10:U33</xm:sqref>
        </x14:dataValidation>
        <x14:dataValidation type="list" allowBlank="1" showInputMessage="1" showErrorMessage="1" xr:uid="{00000000-0002-0000-0100-000004000000}">
          <x14:formula1>
            <xm:f>'Tabla Valoración controles'!$D$11:$D$12</xm:f>
          </x14:formula1>
          <xm:sqref>V10:V33</xm:sqref>
        </x14:dataValidation>
        <x14:dataValidation type="list" allowBlank="1" showInputMessage="1" showErrorMessage="1" xr:uid="{00000000-0002-0000-0100-000005000000}">
          <x14:formula1>
            <xm:f>'Tabla Valoración controles'!$D$13:$D$14</xm:f>
          </x14:formula1>
          <xm:sqref>W10:W33</xm:sqref>
        </x14:dataValidation>
        <x14:dataValidation type="list" allowBlank="1" showInputMessage="1" showErrorMessage="1" xr:uid="{00000000-0002-0000-0100-000006000000}">
          <x14:formula1>
            <xm:f>'Opciones Tratamiento'!$B$2:$B$5</xm:f>
          </x14:formula1>
          <xm:sqref>AD10:AD33</xm:sqref>
        </x14:dataValidation>
        <x14:dataValidation type="custom" allowBlank="1" showInputMessage="1" showErrorMessage="1" error="Recuerde que las acciones se generan bajo la medida de mitigar el riesgo" xr:uid="{00000000-0002-0000-0100-000007000000}">
          <x14:formula1>
            <xm:f>IF(OR(AD10='Opciones Tratamiento'!$B$2,AD10='Opciones Tratamiento'!$B$3,AD10='Opciones Tratamiento'!$B$4),ISBLANK(AD10),ISTEXT(AD10))</xm:f>
          </x14:formula1>
          <xm:sqref>AE10 AE16:AE33</xm:sqref>
        </x14:dataValidation>
        <x14:dataValidation type="custom" allowBlank="1" showInputMessage="1" showErrorMessage="1" error="Recuerde que las acciones se generan bajo la medida de mitigar el riesgo" xr:uid="{00000000-0002-0000-0100-000008000000}">
          <x14:formula1>
            <xm:f>IF(OR(AD10='Opciones Tratamiento'!$B$2,AD10='Opciones Tratamiento'!$B$3,AD10='Opciones Tratamiento'!$B$4),ISBLANK(AD10),ISTEXT(AD10))</xm:f>
          </x14:formula1>
          <xm:sqref>AF10:AF33</xm:sqref>
        </x14:dataValidation>
        <x14:dataValidation type="custom" allowBlank="1" showInputMessage="1" showErrorMessage="1" error="Recuerde que las acciones se generan bajo la medida de mitigar el riesgo" xr:uid="{00000000-0002-0000-0100-000009000000}">
          <x14:formula1>
            <xm:f>IF(OR(AD10='Opciones Tratamiento'!$B$2,AD10='Opciones Tratamiento'!$B$3,AD10='Opciones Tratamiento'!$B$4),ISBLANK(AD10),ISTEXT(AD10))</xm:f>
          </x14:formula1>
          <xm:sqref>AG10:AG33</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AH10:AH33</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AI10:AI33</xm:sqref>
        </x14:dataValidation>
        <x14:dataValidation type="list" allowBlank="1" showInputMessage="1" showErrorMessage="1" xr:uid="{00000000-0002-0000-0100-00000C000000}">
          <x14:formula1>
            <xm:f>'Opciones Tratamiento'!$B$13:$B$19</xm:f>
          </x14:formula1>
          <xm:sqref>F10:F33</xm:sqref>
        </x14:dataValidation>
        <x14:dataValidation type="list" allowBlank="1" showInputMessage="1" showErrorMessage="1" xr:uid="{00000000-0002-0000-0100-00000D000000}">
          <x14:formula1>
            <xm:f>'Opciones Tratamiento'!$E$2:$E$4</xm:f>
          </x14:formula1>
          <xm:sqref>B10:B33</xm:sqref>
        </x14:dataValidation>
        <x14:dataValidation type="list" allowBlank="1" showInputMessage="1" showErrorMessage="1" xr:uid="{00000000-0002-0000-0100-00000E000000}">
          <x14:formula1>
            <xm:f>'Tabla Impacto'!$F$210:$F$221</xm:f>
          </x14:formula1>
          <xm:sqref>J10:J33</xm:sqref>
        </x14:dataValidation>
        <x14:dataValidation type="custom" allowBlank="1" showInputMessage="1" showErrorMessage="1" error="Recuerde que las acciones se generan bajo la medida de mitigar el riesgo" xr:uid="{00000000-0002-0000-0100-00000F000000}">
          <x14:formula1>
            <xm:f>IF(OR(AD11='[Mapa de riesgos gestion contractual V. 2 (1).xlsx]Opciones Tratamiento'!#REF!,AD11='[Mapa de riesgos gestion contractual V. 2 (1).xlsx]Opciones Tratamiento'!#REF!,AD11='[Mapa de riesgos gestion contractual V. 2 (1).xlsx]Opciones Tratamiento'!#REF!),ISBLANK(AD11),ISTEXT(AD11))</xm:f>
          </x14:formula1>
          <xm:sqref>AE11:AE15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AB46" sqref="AB46:AG51"/>
    </sheetView>
  </sheetViews>
  <sheetFormatPr baseColWidth="10"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341" t="s">
        <v>161</v>
      </c>
      <c r="C2" s="341"/>
      <c r="D2" s="341"/>
      <c r="E2" s="341"/>
      <c r="F2" s="341"/>
      <c r="G2" s="341"/>
      <c r="H2" s="341"/>
      <c r="I2" s="341"/>
      <c r="J2" s="309" t="s">
        <v>2</v>
      </c>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341"/>
      <c r="C3" s="341"/>
      <c r="D3" s="341"/>
      <c r="E3" s="341"/>
      <c r="F3" s="341"/>
      <c r="G3" s="341"/>
      <c r="H3" s="341"/>
      <c r="I3" s="341"/>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341"/>
      <c r="C4" s="341"/>
      <c r="D4" s="341"/>
      <c r="E4" s="341"/>
      <c r="F4" s="341"/>
      <c r="G4" s="341"/>
      <c r="H4" s="341"/>
      <c r="I4" s="341"/>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256" t="s">
        <v>4</v>
      </c>
      <c r="C6" s="256"/>
      <c r="D6" s="257"/>
      <c r="E6" s="294" t="s">
        <v>116</v>
      </c>
      <c r="F6" s="295"/>
      <c r="G6" s="295"/>
      <c r="H6" s="295"/>
      <c r="I6" s="296"/>
      <c r="J6" s="305" t="e">
        <f>IF(AND('Mapa final'!#REF!="Muy Alta",'Mapa final'!#REF!="Leve"),CONCATENATE("R",'Mapa final'!#REF!),"")</f>
        <v>#REF!</v>
      </c>
      <c r="K6" s="306"/>
      <c r="L6" s="306" t="str">
        <f>IF(AND('Mapa final'!$H$10="Muy Alta",'Mapa final'!$L$10="Leve"),CONCATENATE("R",'Mapa final'!$A$10),"")</f>
        <v/>
      </c>
      <c r="M6" s="306"/>
      <c r="N6" s="306" t="str">
        <f>IF(AND('Mapa final'!$H$11="Muy Alta",'Mapa final'!$L$11="Leve"),CONCATENATE("R",'Mapa final'!$A$11),"")</f>
        <v/>
      </c>
      <c r="O6" s="308"/>
      <c r="P6" s="305" t="e">
        <f>IF(AND('Mapa final'!#REF!="Muy Alta",'Mapa final'!#REF!="Menor"),CONCATENATE("R",'Mapa final'!#REF!),"")</f>
        <v>#REF!</v>
      </c>
      <c r="Q6" s="306"/>
      <c r="R6" s="306" t="str">
        <f>IF(AND('Mapa final'!$H$10="Muy Alta",'Mapa final'!$L$10="Menor"),CONCATENATE("R",'Mapa final'!$A$10),"")</f>
        <v/>
      </c>
      <c r="S6" s="306"/>
      <c r="T6" s="306" t="str">
        <f>IF(AND('Mapa final'!$H$11="Muy Alta",'Mapa final'!$L$11="Menor"),CONCATENATE("R",'Mapa final'!$A$11),"")</f>
        <v/>
      </c>
      <c r="U6" s="308"/>
      <c r="V6" s="305" t="e">
        <f>IF(AND('Mapa final'!#REF!="Muy Alta",'Mapa final'!#REF!="Moderado"),CONCATENATE("R",'Mapa final'!#REF!),"")</f>
        <v>#REF!</v>
      </c>
      <c r="W6" s="306"/>
      <c r="X6" s="306" t="str">
        <f>IF(AND('Mapa final'!$H$10="Muy Alta",'Mapa final'!$L$10="Moderado"),CONCATENATE("R",'Mapa final'!$A$10),"")</f>
        <v/>
      </c>
      <c r="Y6" s="306"/>
      <c r="Z6" s="306" t="str">
        <f>IF(AND('Mapa final'!$H$11="Muy Alta",'Mapa final'!$L$11="Moderado"),CONCATENATE("R",'Mapa final'!$A$11),"")</f>
        <v/>
      </c>
      <c r="AA6" s="308"/>
      <c r="AB6" s="305" t="e">
        <f>IF(AND('Mapa final'!#REF!="Muy Alta",'Mapa final'!#REF!="Mayor"),CONCATENATE("R",'Mapa final'!#REF!),"")</f>
        <v>#REF!</v>
      </c>
      <c r="AC6" s="306"/>
      <c r="AD6" s="306" t="str">
        <f>IF(AND('Mapa final'!$H$10="Muy Alta",'Mapa final'!$L$10="Mayor"),CONCATENATE("R",'Mapa final'!$A$10),"")</f>
        <v/>
      </c>
      <c r="AE6" s="306"/>
      <c r="AF6" s="306" t="str">
        <f>IF(AND('Mapa final'!$H$11="Muy Alta",'Mapa final'!$L$11="Mayor"),CONCATENATE("R",'Mapa final'!$A$11),"")</f>
        <v/>
      </c>
      <c r="AG6" s="308"/>
      <c r="AH6" s="320" t="e">
        <f>IF(AND('Mapa final'!#REF!="Muy Alta",'Mapa final'!#REF!="Catastrófico"),CONCATENATE("R",'Mapa final'!#REF!),"")</f>
        <v>#REF!</v>
      </c>
      <c r="AI6" s="321"/>
      <c r="AJ6" s="321" t="str">
        <f>IF(AND('Mapa final'!$H$10="Muy Alta",'Mapa final'!$L$10="Catastrófico"),CONCATENATE("R",'Mapa final'!$A$10),"")</f>
        <v/>
      </c>
      <c r="AK6" s="321"/>
      <c r="AL6" s="321" t="str">
        <f>IF(AND('Mapa final'!$H$11="Muy Alta",'Mapa final'!$L$11="Catastrófico"),CONCATENATE("R",'Mapa final'!$A$11),"")</f>
        <v/>
      </c>
      <c r="AM6" s="322"/>
      <c r="AO6" s="258" t="s">
        <v>79</v>
      </c>
      <c r="AP6" s="259"/>
      <c r="AQ6" s="259"/>
      <c r="AR6" s="259"/>
      <c r="AS6" s="259"/>
      <c r="AT6" s="260"/>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256"/>
      <c r="C7" s="256"/>
      <c r="D7" s="257"/>
      <c r="E7" s="297"/>
      <c r="F7" s="298"/>
      <c r="G7" s="298"/>
      <c r="H7" s="298"/>
      <c r="I7" s="299"/>
      <c r="J7" s="307"/>
      <c r="K7" s="303"/>
      <c r="L7" s="303"/>
      <c r="M7" s="303"/>
      <c r="N7" s="303"/>
      <c r="O7" s="304"/>
      <c r="P7" s="307"/>
      <c r="Q7" s="303"/>
      <c r="R7" s="303"/>
      <c r="S7" s="303"/>
      <c r="T7" s="303"/>
      <c r="U7" s="304"/>
      <c r="V7" s="307"/>
      <c r="W7" s="303"/>
      <c r="X7" s="303"/>
      <c r="Y7" s="303"/>
      <c r="Z7" s="303"/>
      <c r="AA7" s="304"/>
      <c r="AB7" s="307"/>
      <c r="AC7" s="303"/>
      <c r="AD7" s="303"/>
      <c r="AE7" s="303"/>
      <c r="AF7" s="303"/>
      <c r="AG7" s="304"/>
      <c r="AH7" s="314"/>
      <c r="AI7" s="315"/>
      <c r="AJ7" s="315"/>
      <c r="AK7" s="315"/>
      <c r="AL7" s="315"/>
      <c r="AM7" s="316"/>
      <c r="AN7" s="81"/>
      <c r="AO7" s="261"/>
      <c r="AP7" s="262"/>
      <c r="AQ7" s="262"/>
      <c r="AR7" s="262"/>
      <c r="AS7" s="262"/>
      <c r="AT7" s="263"/>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256"/>
      <c r="C8" s="256"/>
      <c r="D8" s="257"/>
      <c r="E8" s="297"/>
      <c r="F8" s="298"/>
      <c r="G8" s="298"/>
      <c r="H8" s="298"/>
      <c r="I8" s="299"/>
      <c r="J8" s="307" t="str">
        <f>IF(AND('Mapa final'!$H$12="Muy Alta",'Mapa final'!$L$12="Leve"),CONCATENATE("R",'Mapa final'!$A$12),"")</f>
        <v/>
      </c>
      <c r="K8" s="303"/>
      <c r="L8" s="303" t="str">
        <f>IF(AND('Mapa final'!$H$13="Muy Alta",'Mapa final'!$L$13="Leve"),CONCATENATE("R",'Mapa final'!$A$13),"")</f>
        <v/>
      </c>
      <c r="M8" s="303"/>
      <c r="N8" s="303" t="str">
        <f>IF(AND('Mapa final'!$H$14="Muy Alta",'Mapa final'!$L$14="Leve"),CONCATENATE("R",'Mapa final'!$A$14),"")</f>
        <v/>
      </c>
      <c r="O8" s="304"/>
      <c r="P8" s="307" t="str">
        <f>IF(AND('Mapa final'!$H$12="Muy Alta",'Mapa final'!$L$12="Menor"),CONCATENATE("R",'Mapa final'!$A$12),"")</f>
        <v/>
      </c>
      <c r="Q8" s="303"/>
      <c r="R8" s="303" t="str">
        <f>IF(AND('Mapa final'!$H$13="Muy Alta",'Mapa final'!$L$13="Menor"),CONCATENATE("R",'Mapa final'!$A$13),"")</f>
        <v/>
      </c>
      <c r="S8" s="303"/>
      <c r="T8" s="303" t="str">
        <f>IF(AND('Mapa final'!$H$14="Muy Alta",'Mapa final'!$L$14="Menor"),CONCATENATE("R",'Mapa final'!$A$14),"")</f>
        <v/>
      </c>
      <c r="U8" s="304"/>
      <c r="V8" s="307" t="str">
        <f>IF(AND('Mapa final'!$H$12="Muy Alta",'Mapa final'!$L$12="Moderado"),CONCATENATE("R",'Mapa final'!$A$12),"")</f>
        <v/>
      </c>
      <c r="W8" s="303"/>
      <c r="X8" s="303" t="str">
        <f>IF(AND('Mapa final'!$H$13="Muy Alta",'Mapa final'!$L$13="Moderado"),CONCATENATE("R",'Mapa final'!$A$13),"")</f>
        <v/>
      </c>
      <c r="Y8" s="303"/>
      <c r="Z8" s="303" t="str">
        <f>IF(AND('Mapa final'!$H$14="Muy Alta",'Mapa final'!$L$14="Moderado"),CONCATENATE("R",'Mapa final'!$A$14),"")</f>
        <v/>
      </c>
      <c r="AA8" s="304"/>
      <c r="AB8" s="307" t="str">
        <f>IF(AND('Mapa final'!$H$12="Muy Alta",'Mapa final'!$L$12="Mayor"),CONCATENATE("R",'Mapa final'!$A$12),"")</f>
        <v/>
      </c>
      <c r="AC8" s="303"/>
      <c r="AD8" s="303" t="str">
        <f>IF(AND('Mapa final'!$H$13="Muy Alta",'Mapa final'!$L$13="Mayor"),CONCATENATE("R",'Mapa final'!$A$13),"")</f>
        <v/>
      </c>
      <c r="AE8" s="303"/>
      <c r="AF8" s="303" t="str">
        <f>IF(AND('Mapa final'!$H$14="Muy Alta",'Mapa final'!$L$14="Mayor"),CONCATENATE("R",'Mapa final'!$A$14),"")</f>
        <v/>
      </c>
      <c r="AG8" s="304"/>
      <c r="AH8" s="314" t="str">
        <f>IF(AND('Mapa final'!$H$12="Muy Alta",'Mapa final'!$L$12="Catastrófico"),CONCATENATE("R",'Mapa final'!$A$12),"")</f>
        <v/>
      </c>
      <c r="AI8" s="315"/>
      <c r="AJ8" s="315" t="str">
        <f>IF(AND('Mapa final'!$H$13="Muy Alta",'Mapa final'!$L$13="Catastrófico"),CONCATENATE("R",'Mapa final'!$A$13),"")</f>
        <v/>
      </c>
      <c r="AK8" s="315"/>
      <c r="AL8" s="315" t="str">
        <f>IF(AND('Mapa final'!$H$14="Muy Alta",'Mapa final'!$L$14="Catastrófico"),CONCATENATE("R",'Mapa final'!$A$14),"")</f>
        <v/>
      </c>
      <c r="AM8" s="316"/>
      <c r="AN8" s="81"/>
      <c r="AO8" s="261"/>
      <c r="AP8" s="262"/>
      <c r="AQ8" s="262"/>
      <c r="AR8" s="262"/>
      <c r="AS8" s="262"/>
      <c r="AT8" s="263"/>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256"/>
      <c r="C9" s="256"/>
      <c r="D9" s="257"/>
      <c r="E9" s="297"/>
      <c r="F9" s="298"/>
      <c r="G9" s="298"/>
      <c r="H9" s="298"/>
      <c r="I9" s="299"/>
      <c r="J9" s="307"/>
      <c r="K9" s="303"/>
      <c r="L9" s="303"/>
      <c r="M9" s="303"/>
      <c r="N9" s="303"/>
      <c r="O9" s="304"/>
      <c r="P9" s="307"/>
      <c r="Q9" s="303"/>
      <c r="R9" s="303"/>
      <c r="S9" s="303"/>
      <c r="T9" s="303"/>
      <c r="U9" s="304"/>
      <c r="V9" s="307"/>
      <c r="W9" s="303"/>
      <c r="X9" s="303"/>
      <c r="Y9" s="303"/>
      <c r="Z9" s="303"/>
      <c r="AA9" s="304"/>
      <c r="AB9" s="307"/>
      <c r="AC9" s="303"/>
      <c r="AD9" s="303"/>
      <c r="AE9" s="303"/>
      <c r="AF9" s="303"/>
      <c r="AG9" s="304"/>
      <c r="AH9" s="314"/>
      <c r="AI9" s="315"/>
      <c r="AJ9" s="315"/>
      <c r="AK9" s="315"/>
      <c r="AL9" s="315"/>
      <c r="AM9" s="316"/>
      <c r="AN9" s="81"/>
      <c r="AO9" s="261"/>
      <c r="AP9" s="262"/>
      <c r="AQ9" s="262"/>
      <c r="AR9" s="262"/>
      <c r="AS9" s="262"/>
      <c r="AT9" s="263"/>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256"/>
      <c r="C10" s="256"/>
      <c r="D10" s="257"/>
      <c r="E10" s="297"/>
      <c r="F10" s="298"/>
      <c r="G10" s="298"/>
      <c r="H10" s="298"/>
      <c r="I10" s="299"/>
      <c r="J10" s="307" t="str">
        <f>IF(AND('Mapa final'!$H$15="Muy Alta",'Mapa final'!$L$15="Leve"),CONCATENATE("R",'Mapa final'!$A$15),"")</f>
        <v/>
      </c>
      <c r="K10" s="303"/>
      <c r="L10" s="303" t="str">
        <f>IF(AND('Mapa final'!$H$16="Muy Alta",'Mapa final'!$L$16="Leve"),CONCATENATE("R",'Mapa final'!$A$16),"")</f>
        <v/>
      </c>
      <c r="M10" s="303"/>
      <c r="N10" s="303" t="str">
        <f>IF(AND('Mapa final'!$H$22="Muy Alta",'Mapa final'!$L$22="Leve"),CONCATENATE("R",'Mapa final'!$A$22),"")</f>
        <v/>
      </c>
      <c r="O10" s="304"/>
      <c r="P10" s="307" t="str">
        <f>IF(AND('Mapa final'!$H$15="Muy Alta",'Mapa final'!$L$15="Menor"),CONCATENATE("R",'Mapa final'!$A$15),"")</f>
        <v/>
      </c>
      <c r="Q10" s="303"/>
      <c r="R10" s="303" t="str">
        <f>IF(AND('Mapa final'!$H$16="Muy Alta",'Mapa final'!$L$16="Menor"),CONCATENATE("R",'Mapa final'!$A$16),"")</f>
        <v/>
      </c>
      <c r="S10" s="303"/>
      <c r="T10" s="303" t="str">
        <f>IF(AND('Mapa final'!$H$22="Muy Alta",'Mapa final'!$L$22="Menor"),CONCATENATE("R",'Mapa final'!$A$22),"")</f>
        <v/>
      </c>
      <c r="U10" s="304"/>
      <c r="V10" s="307" t="str">
        <f>IF(AND('Mapa final'!$H$15="Muy Alta",'Mapa final'!$L$15="Moderado"),CONCATENATE("R",'Mapa final'!$A$15),"")</f>
        <v/>
      </c>
      <c r="W10" s="303"/>
      <c r="X10" s="303" t="str">
        <f>IF(AND('Mapa final'!$H$16="Muy Alta",'Mapa final'!$L$16="Moderado"),CONCATENATE("R",'Mapa final'!$A$16),"")</f>
        <v/>
      </c>
      <c r="Y10" s="303"/>
      <c r="Z10" s="303" t="str">
        <f>IF(AND('Mapa final'!$H$22="Muy Alta",'Mapa final'!$L$22="Moderado"),CONCATENATE("R",'Mapa final'!$A$22),"")</f>
        <v/>
      </c>
      <c r="AA10" s="304"/>
      <c r="AB10" s="307" t="str">
        <f>IF(AND('Mapa final'!$H$15="Muy Alta",'Mapa final'!$L$15="Mayor"),CONCATENATE("R",'Mapa final'!$A$15),"")</f>
        <v/>
      </c>
      <c r="AC10" s="303"/>
      <c r="AD10" s="303" t="str">
        <f>IF(AND('Mapa final'!$H$16="Muy Alta",'Mapa final'!$L$16="Mayor"),CONCATENATE("R",'Mapa final'!$A$16),"")</f>
        <v/>
      </c>
      <c r="AE10" s="303"/>
      <c r="AF10" s="303" t="str">
        <f>IF(AND('Mapa final'!$H$22="Muy Alta",'Mapa final'!$L$22="Mayor"),CONCATENATE("R",'Mapa final'!$A$22),"")</f>
        <v/>
      </c>
      <c r="AG10" s="304"/>
      <c r="AH10" s="314" t="str">
        <f>IF(AND('Mapa final'!$H$15="Muy Alta",'Mapa final'!$L$15="Catastrófico"),CONCATENATE("R",'Mapa final'!$A$15),"")</f>
        <v/>
      </c>
      <c r="AI10" s="315"/>
      <c r="AJ10" s="315" t="str">
        <f>IF(AND('Mapa final'!$H$16="Muy Alta",'Mapa final'!$L$16="Catastrófico"),CONCATENATE("R",'Mapa final'!$A$16),"")</f>
        <v/>
      </c>
      <c r="AK10" s="315"/>
      <c r="AL10" s="315" t="str">
        <f>IF(AND('Mapa final'!$H$22="Muy Alta",'Mapa final'!$L$22="Catastrófico"),CONCATENATE("R",'Mapa final'!$A$22),"")</f>
        <v/>
      </c>
      <c r="AM10" s="316"/>
      <c r="AN10" s="81"/>
      <c r="AO10" s="261"/>
      <c r="AP10" s="262"/>
      <c r="AQ10" s="262"/>
      <c r="AR10" s="262"/>
      <c r="AS10" s="262"/>
      <c r="AT10" s="263"/>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256"/>
      <c r="C11" s="256"/>
      <c r="D11" s="257"/>
      <c r="E11" s="297"/>
      <c r="F11" s="298"/>
      <c r="G11" s="298"/>
      <c r="H11" s="298"/>
      <c r="I11" s="299"/>
      <c r="J11" s="307"/>
      <c r="K11" s="303"/>
      <c r="L11" s="303"/>
      <c r="M11" s="303"/>
      <c r="N11" s="303"/>
      <c r="O11" s="304"/>
      <c r="P11" s="307"/>
      <c r="Q11" s="303"/>
      <c r="R11" s="303"/>
      <c r="S11" s="303"/>
      <c r="T11" s="303"/>
      <c r="U11" s="304"/>
      <c r="V11" s="307"/>
      <c r="W11" s="303"/>
      <c r="X11" s="303"/>
      <c r="Y11" s="303"/>
      <c r="Z11" s="303"/>
      <c r="AA11" s="304"/>
      <c r="AB11" s="307"/>
      <c r="AC11" s="303"/>
      <c r="AD11" s="303"/>
      <c r="AE11" s="303"/>
      <c r="AF11" s="303"/>
      <c r="AG11" s="304"/>
      <c r="AH11" s="314"/>
      <c r="AI11" s="315"/>
      <c r="AJ11" s="315"/>
      <c r="AK11" s="315"/>
      <c r="AL11" s="315"/>
      <c r="AM11" s="316"/>
      <c r="AN11" s="81"/>
      <c r="AO11" s="261"/>
      <c r="AP11" s="262"/>
      <c r="AQ11" s="262"/>
      <c r="AR11" s="262"/>
      <c r="AS11" s="262"/>
      <c r="AT11" s="263"/>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256"/>
      <c r="C12" s="256"/>
      <c r="D12" s="257"/>
      <c r="E12" s="297"/>
      <c r="F12" s="298"/>
      <c r="G12" s="298"/>
      <c r="H12" s="298"/>
      <c r="I12" s="299"/>
      <c r="J12" s="307" t="str">
        <f>IF(AND('Mapa final'!$H$28="Muy Alta",'Mapa final'!$L$28="Leve"),CONCATENATE("R",'Mapa final'!$A$28),"")</f>
        <v/>
      </c>
      <c r="K12" s="303"/>
      <c r="L12" s="303" t="str">
        <f>IF(AND('Mapa final'!$H$34="Muy Alta",'Mapa final'!$L$34="Leve"),CONCATENATE("R",'Mapa final'!$A$34),"")</f>
        <v/>
      </c>
      <c r="M12" s="303"/>
      <c r="N12" s="303" t="str">
        <f>IF(AND('Mapa final'!$H$40="Muy Alta",'Mapa final'!$L$40="Leve"),CONCATENATE("R",'Mapa final'!$A$40),"")</f>
        <v/>
      </c>
      <c r="O12" s="304"/>
      <c r="P12" s="307" t="str">
        <f>IF(AND('Mapa final'!$H$28="Muy Alta",'Mapa final'!$L$28="Menor"),CONCATENATE("R",'Mapa final'!$A$28),"")</f>
        <v/>
      </c>
      <c r="Q12" s="303"/>
      <c r="R12" s="303" t="str">
        <f>IF(AND('Mapa final'!$H$34="Muy Alta",'Mapa final'!$L$34="Menor"),CONCATENATE("R",'Mapa final'!$A$34),"")</f>
        <v/>
      </c>
      <c r="S12" s="303"/>
      <c r="T12" s="303" t="str">
        <f>IF(AND('Mapa final'!$H$40="Muy Alta",'Mapa final'!$L$40="Menor"),CONCATENATE("R",'Mapa final'!$A$40),"")</f>
        <v/>
      </c>
      <c r="U12" s="304"/>
      <c r="V12" s="307" t="str">
        <f>IF(AND('Mapa final'!$H$28="Muy Alta",'Mapa final'!$L$28="Moderado"),CONCATENATE("R",'Mapa final'!$A$28),"")</f>
        <v/>
      </c>
      <c r="W12" s="303"/>
      <c r="X12" s="303" t="str">
        <f>IF(AND('Mapa final'!$H$34="Muy Alta",'Mapa final'!$L$34="Moderado"),CONCATENATE("R",'Mapa final'!$A$34),"")</f>
        <v/>
      </c>
      <c r="Y12" s="303"/>
      <c r="Z12" s="303" t="str">
        <f>IF(AND('Mapa final'!$H$40="Muy Alta",'Mapa final'!$L$40="Moderado"),CONCATENATE("R",'Mapa final'!$A$40),"")</f>
        <v/>
      </c>
      <c r="AA12" s="304"/>
      <c r="AB12" s="307" t="str">
        <f>IF(AND('Mapa final'!$H$28="Muy Alta",'Mapa final'!$L$28="Mayor"),CONCATENATE("R",'Mapa final'!$A$28),"")</f>
        <v/>
      </c>
      <c r="AC12" s="303"/>
      <c r="AD12" s="303" t="str">
        <f>IF(AND('Mapa final'!$H$34="Muy Alta",'Mapa final'!$L$34="Mayor"),CONCATENATE("R",'Mapa final'!$A$34),"")</f>
        <v/>
      </c>
      <c r="AE12" s="303"/>
      <c r="AF12" s="303" t="str">
        <f>IF(AND('Mapa final'!$H$40="Muy Alta",'Mapa final'!$L$40="Mayor"),CONCATENATE("R",'Mapa final'!$A$40),"")</f>
        <v/>
      </c>
      <c r="AG12" s="304"/>
      <c r="AH12" s="314" t="str">
        <f>IF(AND('Mapa final'!$H$28="Muy Alta",'Mapa final'!$L$28="Catastrófico"),CONCATENATE("R",'Mapa final'!$A$28),"")</f>
        <v/>
      </c>
      <c r="AI12" s="315"/>
      <c r="AJ12" s="315" t="str">
        <f>IF(AND('Mapa final'!$H$34="Muy Alta",'Mapa final'!$L$34="Catastrófico"),CONCATENATE("R",'Mapa final'!$A$34),"")</f>
        <v/>
      </c>
      <c r="AK12" s="315"/>
      <c r="AL12" s="315" t="str">
        <f>IF(AND('Mapa final'!$H$40="Muy Alta",'Mapa final'!$L$40="Catastrófico"),CONCATENATE("R",'Mapa final'!$A$40),"")</f>
        <v/>
      </c>
      <c r="AM12" s="316"/>
      <c r="AN12" s="81"/>
      <c r="AO12" s="261"/>
      <c r="AP12" s="262"/>
      <c r="AQ12" s="262"/>
      <c r="AR12" s="262"/>
      <c r="AS12" s="262"/>
      <c r="AT12" s="263"/>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256"/>
      <c r="C13" s="256"/>
      <c r="D13" s="257"/>
      <c r="E13" s="300"/>
      <c r="F13" s="301"/>
      <c r="G13" s="301"/>
      <c r="H13" s="301"/>
      <c r="I13" s="302"/>
      <c r="J13" s="307"/>
      <c r="K13" s="303"/>
      <c r="L13" s="303"/>
      <c r="M13" s="303"/>
      <c r="N13" s="303"/>
      <c r="O13" s="304"/>
      <c r="P13" s="307"/>
      <c r="Q13" s="303"/>
      <c r="R13" s="303"/>
      <c r="S13" s="303"/>
      <c r="T13" s="303"/>
      <c r="U13" s="304"/>
      <c r="V13" s="307"/>
      <c r="W13" s="303"/>
      <c r="X13" s="303"/>
      <c r="Y13" s="303"/>
      <c r="Z13" s="303"/>
      <c r="AA13" s="304"/>
      <c r="AB13" s="307"/>
      <c r="AC13" s="303"/>
      <c r="AD13" s="303"/>
      <c r="AE13" s="303"/>
      <c r="AF13" s="303"/>
      <c r="AG13" s="304"/>
      <c r="AH13" s="317"/>
      <c r="AI13" s="318"/>
      <c r="AJ13" s="318"/>
      <c r="AK13" s="318"/>
      <c r="AL13" s="318"/>
      <c r="AM13" s="319"/>
      <c r="AN13" s="81"/>
      <c r="AO13" s="264"/>
      <c r="AP13" s="265"/>
      <c r="AQ13" s="265"/>
      <c r="AR13" s="265"/>
      <c r="AS13" s="265"/>
      <c r="AT13" s="266"/>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256"/>
      <c r="C14" s="256"/>
      <c r="D14" s="257"/>
      <c r="E14" s="294" t="s">
        <v>115</v>
      </c>
      <c r="F14" s="295"/>
      <c r="G14" s="295"/>
      <c r="H14" s="295"/>
      <c r="I14" s="295"/>
      <c r="J14" s="329" t="e">
        <f>IF(AND('Mapa final'!#REF!="Alta",'Mapa final'!#REF!="Leve"),CONCATENATE("R",'Mapa final'!#REF!),"")</f>
        <v>#REF!</v>
      </c>
      <c r="K14" s="330"/>
      <c r="L14" s="330" t="str">
        <f>IF(AND('Mapa final'!$H$10="Alta",'Mapa final'!$L$10="Leve"),CONCATENATE("R",'Mapa final'!$A$10),"")</f>
        <v/>
      </c>
      <c r="M14" s="330"/>
      <c r="N14" s="330" t="str">
        <f>IF(AND('Mapa final'!$H$11="Alta",'Mapa final'!$L$11="Leve"),CONCATENATE("R",'Mapa final'!$A$11),"")</f>
        <v/>
      </c>
      <c r="O14" s="331"/>
      <c r="P14" s="329" t="e">
        <f>IF(AND('Mapa final'!#REF!="Alta",'Mapa final'!#REF!="Menor"),CONCATENATE("R",'Mapa final'!#REF!),"")</f>
        <v>#REF!</v>
      </c>
      <c r="Q14" s="330"/>
      <c r="R14" s="330" t="str">
        <f>IF(AND('Mapa final'!$H$10="Alta",'Mapa final'!$L$10="Menor"),CONCATENATE("R",'Mapa final'!$A$10),"")</f>
        <v/>
      </c>
      <c r="S14" s="330"/>
      <c r="T14" s="330" t="str">
        <f>IF(AND('Mapa final'!$H$11="Alta",'Mapa final'!$L$11="Menor"),CONCATENATE("R",'Mapa final'!$A$11),"")</f>
        <v/>
      </c>
      <c r="U14" s="331"/>
      <c r="V14" s="305" t="e">
        <f>IF(AND('Mapa final'!#REF!="Alta",'Mapa final'!#REF!="Moderado"),CONCATENATE("R",'Mapa final'!#REF!),"")</f>
        <v>#REF!</v>
      </c>
      <c r="W14" s="306"/>
      <c r="X14" s="306" t="str">
        <f>IF(AND('Mapa final'!$H$10="Alta",'Mapa final'!$L$10="Moderado"),CONCATENATE("R",'Mapa final'!$A$10),"")</f>
        <v/>
      </c>
      <c r="Y14" s="306"/>
      <c r="Z14" s="306" t="str">
        <f>IF(AND('Mapa final'!$H$11="Alta",'Mapa final'!$L$11="Moderado"),CONCATENATE("R",'Mapa final'!$A$11),"")</f>
        <v/>
      </c>
      <c r="AA14" s="308"/>
      <c r="AB14" s="305" t="e">
        <f>IF(AND('Mapa final'!#REF!="Alta",'Mapa final'!#REF!="Mayor"),CONCATENATE("R",'Mapa final'!#REF!),"")</f>
        <v>#REF!</v>
      </c>
      <c r="AC14" s="306"/>
      <c r="AD14" s="306" t="str">
        <f>IF(AND('Mapa final'!$H$10="Alta",'Mapa final'!$L$10="Mayor"),CONCATENATE("R",'Mapa final'!$A$10),"")</f>
        <v/>
      </c>
      <c r="AE14" s="306"/>
      <c r="AF14" s="306" t="str">
        <f>IF(AND('Mapa final'!$H$11="Alta",'Mapa final'!$L$11="Mayor"),CONCATENATE("R",'Mapa final'!$A$11),"")</f>
        <v/>
      </c>
      <c r="AG14" s="308"/>
      <c r="AH14" s="320" t="e">
        <f>IF(AND('Mapa final'!#REF!="Alta",'Mapa final'!#REF!="Catastrófico"),CONCATENATE("R",'Mapa final'!#REF!),"")</f>
        <v>#REF!</v>
      </c>
      <c r="AI14" s="321"/>
      <c r="AJ14" s="321" t="str">
        <f>IF(AND('Mapa final'!$H$10="Alta",'Mapa final'!$L$10="Catastrófico"),CONCATENATE("R",'Mapa final'!$A$10),"")</f>
        <v/>
      </c>
      <c r="AK14" s="321"/>
      <c r="AL14" s="321" t="str">
        <f>IF(AND('Mapa final'!$H$11="Alta",'Mapa final'!$L$11="Catastrófico"),CONCATENATE("R",'Mapa final'!$A$11),"")</f>
        <v/>
      </c>
      <c r="AM14" s="322"/>
      <c r="AN14" s="81"/>
      <c r="AO14" s="267" t="s">
        <v>80</v>
      </c>
      <c r="AP14" s="268"/>
      <c r="AQ14" s="268"/>
      <c r="AR14" s="268"/>
      <c r="AS14" s="268"/>
      <c r="AT14" s="269"/>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256"/>
      <c r="C15" s="256"/>
      <c r="D15" s="257"/>
      <c r="E15" s="297"/>
      <c r="F15" s="298"/>
      <c r="G15" s="298"/>
      <c r="H15" s="298"/>
      <c r="I15" s="298"/>
      <c r="J15" s="323"/>
      <c r="K15" s="324"/>
      <c r="L15" s="324"/>
      <c r="M15" s="324"/>
      <c r="N15" s="324"/>
      <c r="O15" s="325"/>
      <c r="P15" s="323"/>
      <c r="Q15" s="324"/>
      <c r="R15" s="324"/>
      <c r="S15" s="324"/>
      <c r="T15" s="324"/>
      <c r="U15" s="325"/>
      <c r="V15" s="307"/>
      <c r="W15" s="303"/>
      <c r="X15" s="303"/>
      <c r="Y15" s="303"/>
      <c r="Z15" s="303"/>
      <c r="AA15" s="304"/>
      <c r="AB15" s="307"/>
      <c r="AC15" s="303"/>
      <c r="AD15" s="303"/>
      <c r="AE15" s="303"/>
      <c r="AF15" s="303"/>
      <c r="AG15" s="304"/>
      <c r="AH15" s="314"/>
      <c r="AI15" s="315"/>
      <c r="AJ15" s="315"/>
      <c r="AK15" s="315"/>
      <c r="AL15" s="315"/>
      <c r="AM15" s="316"/>
      <c r="AN15" s="81"/>
      <c r="AO15" s="270"/>
      <c r="AP15" s="271"/>
      <c r="AQ15" s="271"/>
      <c r="AR15" s="271"/>
      <c r="AS15" s="271"/>
      <c r="AT15" s="272"/>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256"/>
      <c r="C16" s="256"/>
      <c r="D16" s="257"/>
      <c r="E16" s="297"/>
      <c r="F16" s="298"/>
      <c r="G16" s="298"/>
      <c r="H16" s="298"/>
      <c r="I16" s="298"/>
      <c r="J16" s="323" t="str">
        <f>IF(AND('Mapa final'!$H$12="Alta",'Mapa final'!$L$12="Leve"),CONCATENATE("R",'Mapa final'!$A$12),"")</f>
        <v/>
      </c>
      <c r="K16" s="324"/>
      <c r="L16" s="324" t="str">
        <f>IF(AND('Mapa final'!$H$13="Alta",'Mapa final'!$L$13="Leve"),CONCATENATE("R",'Mapa final'!$A$13),"")</f>
        <v/>
      </c>
      <c r="M16" s="324"/>
      <c r="N16" s="324" t="str">
        <f>IF(AND('Mapa final'!$H$14="Alta",'Mapa final'!$L$14="Leve"),CONCATENATE("R",'Mapa final'!$A$14),"")</f>
        <v/>
      </c>
      <c r="O16" s="325"/>
      <c r="P16" s="323" t="str">
        <f>IF(AND('Mapa final'!$H$12="Alta",'Mapa final'!$L$12="Menor"),CONCATENATE("R",'Mapa final'!$A$12),"")</f>
        <v/>
      </c>
      <c r="Q16" s="324"/>
      <c r="R16" s="324" t="str">
        <f>IF(AND('Mapa final'!$H$13="Alta",'Mapa final'!$L$13="Menor"),CONCATENATE("R",'Mapa final'!$A$13),"")</f>
        <v/>
      </c>
      <c r="S16" s="324"/>
      <c r="T16" s="324" t="str">
        <f>IF(AND('Mapa final'!$H$14="Alta",'Mapa final'!$L$14="Menor"),CONCATENATE("R",'Mapa final'!$A$14),"")</f>
        <v/>
      </c>
      <c r="U16" s="325"/>
      <c r="V16" s="307" t="str">
        <f>IF(AND('Mapa final'!$H$12="Alta",'Mapa final'!$L$12="Moderado"),CONCATENATE("R",'Mapa final'!$A$12),"")</f>
        <v/>
      </c>
      <c r="W16" s="303"/>
      <c r="X16" s="303" t="str">
        <f>IF(AND('Mapa final'!$H$13="Alta",'Mapa final'!$L$13="Moderado"),CONCATENATE("R",'Mapa final'!$A$13),"")</f>
        <v/>
      </c>
      <c r="Y16" s="303"/>
      <c r="Z16" s="303" t="str">
        <f>IF(AND('Mapa final'!$H$14="Alta",'Mapa final'!$L$14="Moderado"),CONCATENATE("R",'Mapa final'!$A$14),"")</f>
        <v/>
      </c>
      <c r="AA16" s="304"/>
      <c r="AB16" s="307" t="str">
        <f>IF(AND('Mapa final'!$H$12="Alta",'Mapa final'!$L$12="Mayor"),CONCATENATE("R",'Mapa final'!$A$12),"")</f>
        <v/>
      </c>
      <c r="AC16" s="303"/>
      <c r="AD16" s="303" t="str">
        <f>IF(AND('Mapa final'!$H$13="Alta",'Mapa final'!$L$13="Mayor"),CONCATENATE("R",'Mapa final'!$A$13),"")</f>
        <v>R4</v>
      </c>
      <c r="AE16" s="303"/>
      <c r="AF16" s="303" t="str">
        <f>IF(AND('Mapa final'!$H$14="Alta",'Mapa final'!$L$14="Mayor"),CONCATENATE("R",'Mapa final'!$A$14),"")</f>
        <v/>
      </c>
      <c r="AG16" s="304"/>
      <c r="AH16" s="314" t="str">
        <f>IF(AND('Mapa final'!$H$12="Alta",'Mapa final'!$L$12="Catastrófico"),CONCATENATE("R",'Mapa final'!$A$12),"")</f>
        <v/>
      </c>
      <c r="AI16" s="315"/>
      <c r="AJ16" s="315" t="str">
        <f>IF(AND('Mapa final'!$H$13="Alta",'Mapa final'!$L$13="Catastrófico"),CONCATENATE("R",'Mapa final'!$A$13),"")</f>
        <v/>
      </c>
      <c r="AK16" s="315"/>
      <c r="AL16" s="315" t="str">
        <f>IF(AND('Mapa final'!$H$14="Alta",'Mapa final'!$L$14="Catastrófico"),CONCATENATE("R",'Mapa final'!$A$14),"")</f>
        <v/>
      </c>
      <c r="AM16" s="316"/>
      <c r="AN16" s="81"/>
      <c r="AO16" s="270"/>
      <c r="AP16" s="271"/>
      <c r="AQ16" s="271"/>
      <c r="AR16" s="271"/>
      <c r="AS16" s="271"/>
      <c r="AT16" s="272"/>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256"/>
      <c r="C17" s="256"/>
      <c r="D17" s="257"/>
      <c r="E17" s="297"/>
      <c r="F17" s="298"/>
      <c r="G17" s="298"/>
      <c r="H17" s="298"/>
      <c r="I17" s="298"/>
      <c r="J17" s="323"/>
      <c r="K17" s="324"/>
      <c r="L17" s="324"/>
      <c r="M17" s="324"/>
      <c r="N17" s="324"/>
      <c r="O17" s="325"/>
      <c r="P17" s="323"/>
      <c r="Q17" s="324"/>
      <c r="R17" s="324"/>
      <c r="S17" s="324"/>
      <c r="T17" s="324"/>
      <c r="U17" s="325"/>
      <c r="V17" s="307"/>
      <c r="W17" s="303"/>
      <c r="X17" s="303"/>
      <c r="Y17" s="303"/>
      <c r="Z17" s="303"/>
      <c r="AA17" s="304"/>
      <c r="AB17" s="307"/>
      <c r="AC17" s="303"/>
      <c r="AD17" s="303"/>
      <c r="AE17" s="303"/>
      <c r="AF17" s="303"/>
      <c r="AG17" s="304"/>
      <c r="AH17" s="314"/>
      <c r="AI17" s="315"/>
      <c r="AJ17" s="315"/>
      <c r="AK17" s="315"/>
      <c r="AL17" s="315"/>
      <c r="AM17" s="316"/>
      <c r="AN17" s="81"/>
      <c r="AO17" s="270"/>
      <c r="AP17" s="271"/>
      <c r="AQ17" s="271"/>
      <c r="AR17" s="271"/>
      <c r="AS17" s="271"/>
      <c r="AT17" s="272"/>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256"/>
      <c r="C18" s="256"/>
      <c r="D18" s="257"/>
      <c r="E18" s="297"/>
      <c r="F18" s="298"/>
      <c r="G18" s="298"/>
      <c r="H18" s="298"/>
      <c r="I18" s="298"/>
      <c r="J18" s="323" t="str">
        <f>IF(AND('Mapa final'!$H$15="Alta",'Mapa final'!$L$15="Leve"),CONCATENATE("R",'Mapa final'!$A$15),"")</f>
        <v/>
      </c>
      <c r="K18" s="324"/>
      <c r="L18" s="324" t="str">
        <f>IF(AND('Mapa final'!$H$16="Alta",'Mapa final'!$L$16="Leve"),CONCATENATE("R",'Mapa final'!$A$16),"")</f>
        <v/>
      </c>
      <c r="M18" s="324"/>
      <c r="N18" s="324" t="str">
        <f>IF(AND('Mapa final'!$H$22="Alta",'Mapa final'!$L$22="Leve"),CONCATENATE("R",'Mapa final'!$A$22),"")</f>
        <v/>
      </c>
      <c r="O18" s="325"/>
      <c r="P18" s="323" t="str">
        <f>IF(AND('Mapa final'!$H$15="Alta",'Mapa final'!$L$15="Menor"),CONCATENATE("R",'Mapa final'!$A$15),"")</f>
        <v/>
      </c>
      <c r="Q18" s="324"/>
      <c r="R18" s="324" t="str">
        <f>IF(AND('Mapa final'!$H$16="Alta",'Mapa final'!$L$16="Menor"),CONCATENATE("R",'Mapa final'!$A$16),"")</f>
        <v/>
      </c>
      <c r="S18" s="324"/>
      <c r="T18" s="324" t="str">
        <f>IF(AND('Mapa final'!$H$22="Alta",'Mapa final'!$L$22="Menor"),CONCATENATE("R",'Mapa final'!$A$22),"")</f>
        <v/>
      </c>
      <c r="U18" s="325"/>
      <c r="V18" s="307" t="str">
        <f>IF(AND('Mapa final'!$H$15="Alta",'Mapa final'!$L$15="Moderado"),CONCATENATE("R",'Mapa final'!$A$15),"")</f>
        <v/>
      </c>
      <c r="W18" s="303"/>
      <c r="X18" s="303" t="str">
        <f>IF(AND('Mapa final'!$H$16="Alta",'Mapa final'!$L$16="Moderado"),CONCATENATE("R",'Mapa final'!$A$16),"")</f>
        <v/>
      </c>
      <c r="Y18" s="303"/>
      <c r="Z18" s="303" t="str">
        <f>IF(AND('Mapa final'!$H$22="Alta",'Mapa final'!$L$22="Moderado"),CONCATENATE("R",'Mapa final'!$A$22),"")</f>
        <v/>
      </c>
      <c r="AA18" s="304"/>
      <c r="AB18" s="307" t="str">
        <f>IF(AND('Mapa final'!$H$15="Alta",'Mapa final'!$L$15="Mayor"),CONCATENATE("R",'Mapa final'!$A$15),"")</f>
        <v/>
      </c>
      <c r="AC18" s="303"/>
      <c r="AD18" s="303" t="str">
        <f>IF(AND('Mapa final'!$H$16="Alta",'Mapa final'!$L$16="Mayor"),CONCATENATE("R",'Mapa final'!$A$16),"")</f>
        <v/>
      </c>
      <c r="AE18" s="303"/>
      <c r="AF18" s="303" t="str">
        <f>IF(AND('Mapa final'!$H$22="Alta",'Mapa final'!$L$22="Mayor"),CONCATENATE("R",'Mapa final'!$A$22),"")</f>
        <v/>
      </c>
      <c r="AG18" s="304"/>
      <c r="AH18" s="314" t="str">
        <f>IF(AND('Mapa final'!$H$15="Alta",'Mapa final'!$L$15="Catastrófico"),CONCATENATE("R",'Mapa final'!$A$15),"")</f>
        <v/>
      </c>
      <c r="AI18" s="315"/>
      <c r="AJ18" s="315" t="str">
        <f>IF(AND('Mapa final'!$H$16="Alta",'Mapa final'!$L$16="Catastrófico"),CONCATENATE("R",'Mapa final'!$A$16),"")</f>
        <v/>
      </c>
      <c r="AK18" s="315"/>
      <c r="AL18" s="315" t="str">
        <f>IF(AND('Mapa final'!$H$22="Alta",'Mapa final'!$L$22="Catastrófico"),CONCATENATE("R",'Mapa final'!$A$22),"")</f>
        <v/>
      </c>
      <c r="AM18" s="316"/>
      <c r="AN18" s="81"/>
      <c r="AO18" s="270"/>
      <c r="AP18" s="271"/>
      <c r="AQ18" s="271"/>
      <c r="AR18" s="271"/>
      <c r="AS18" s="271"/>
      <c r="AT18" s="272"/>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256"/>
      <c r="C19" s="256"/>
      <c r="D19" s="257"/>
      <c r="E19" s="297"/>
      <c r="F19" s="298"/>
      <c r="G19" s="298"/>
      <c r="H19" s="298"/>
      <c r="I19" s="298"/>
      <c r="J19" s="323"/>
      <c r="K19" s="324"/>
      <c r="L19" s="324"/>
      <c r="M19" s="324"/>
      <c r="N19" s="324"/>
      <c r="O19" s="325"/>
      <c r="P19" s="323"/>
      <c r="Q19" s="324"/>
      <c r="R19" s="324"/>
      <c r="S19" s="324"/>
      <c r="T19" s="324"/>
      <c r="U19" s="325"/>
      <c r="V19" s="307"/>
      <c r="W19" s="303"/>
      <c r="X19" s="303"/>
      <c r="Y19" s="303"/>
      <c r="Z19" s="303"/>
      <c r="AA19" s="304"/>
      <c r="AB19" s="307"/>
      <c r="AC19" s="303"/>
      <c r="AD19" s="303"/>
      <c r="AE19" s="303"/>
      <c r="AF19" s="303"/>
      <c r="AG19" s="304"/>
      <c r="AH19" s="314"/>
      <c r="AI19" s="315"/>
      <c r="AJ19" s="315"/>
      <c r="AK19" s="315"/>
      <c r="AL19" s="315"/>
      <c r="AM19" s="316"/>
      <c r="AN19" s="81"/>
      <c r="AO19" s="270"/>
      <c r="AP19" s="271"/>
      <c r="AQ19" s="271"/>
      <c r="AR19" s="271"/>
      <c r="AS19" s="271"/>
      <c r="AT19" s="272"/>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256"/>
      <c r="C20" s="256"/>
      <c r="D20" s="257"/>
      <c r="E20" s="297"/>
      <c r="F20" s="298"/>
      <c r="G20" s="298"/>
      <c r="H20" s="298"/>
      <c r="I20" s="298"/>
      <c r="J20" s="323" t="str">
        <f>IF(AND('Mapa final'!$H$28="Alta",'Mapa final'!$L$28="Leve"),CONCATENATE("R",'Mapa final'!$A$28),"")</f>
        <v/>
      </c>
      <c r="K20" s="324"/>
      <c r="L20" s="324" t="str">
        <f>IF(AND('Mapa final'!$H$34="Alta",'Mapa final'!$L$34="Leve"),CONCATENATE("R",'Mapa final'!$A$34),"")</f>
        <v/>
      </c>
      <c r="M20" s="324"/>
      <c r="N20" s="324" t="str">
        <f>IF(AND('Mapa final'!$H$40="Alta",'Mapa final'!$L$40="Leve"),CONCATENATE("R",'Mapa final'!$A$40),"")</f>
        <v/>
      </c>
      <c r="O20" s="325"/>
      <c r="P20" s="323" t="str">
        <f>IF(AND('Mapa final'!$H$28="Alta",'Mapa final'!$L$28="Menor"),CONCATENATE("R",'Mapa final'!$A$28),"")</f>
        <v/>
      </c>
      <c r="Q20" s="324"/>
      <c r="R20" s="324" t="str">
        <f>IF(AND('Mapa final'!$H$34="Alta",'Mapa final'!$L$34="Menor"),CONCATENATE("R",'Mapa final'!$A$34),"")</f>
        <v/>
      </c>
      <c r="S20" s="324"/>
      <c r="T20" s="324" t="str">
        <f>IF(AND('Mapa final'!$H$40="Alta",'Mapa final'!$L$40="Menor"),CONCATENATE("R",'Mapa final'!$A$40),"")</f>
        <v/>
      </c>
      <c r="U20" s="325"/>
      <c r="V20" s="307" t="str">
        <f>IF(AND('Mapa final'!$H$28="Alta",'Mapa final'!$L$28="Moderado"),CONCATENATE("R",'Mapa final'!$A$28),"")</f>
        <v/>
      </c>
      <c r="W20" s="303"/>
      <c r="X20" s="303" t="str">
        <f>IF(AND('Mapa final'!$H$34="Alta",'Mapa final'!$L$34="Moderado"),CONCATENATE("R",'Mapa final'!$A$34),"")</f>
        <v/>
      </c>
      <c r="Y20" s="303"/>
      <c r="Z20" s="303" t="str">
        <f>IF(AND('Mapa final'!$H$40="Alta",'Mapa final'!$L$40="Moderado"),CONCATENATE("R",'Mapa final'!$A$40),"")</f>
        <v/>
      </c>
      <c r="AA20" s="304"/>
      <c r="AB20" s="307" t="str">
        <f>IF(AND('Mapa final'!$H$28="Alta",'Mapa final'!$L$28="Mayor"),CONCATENATE("R",'Mapa final'!$A$28),"")</f>
        <v/>
      </c>
      <c r="AC20" s="303"/>
      <c r="AD20" s="303" t="str">
        <f>IF(AND('Mapa final'!$H$34="Alta",'Mapa final'!$L$34="Mayor"),CONCATENATE("R",'Mapa final'!$A$34),"")</f>
        <v/>
      </c>
      <c r="AE20" s="303"/>
      <c r="AF20" s="303" t="str">
        <f>IF(AND('Mapa final'!$H$40="Alta",'Mapa final'!$L$40="Mayor"),CONCATENATE("R",'Mapa final'!$A$40),"")</f>
        <v/>
      </c>
      <c r="AG20" s="304"/>
      <c r="AH20" s="314" t="str">
        <f>IF(AND('Mapa final'!$H$28="Alta",'Mapa final'!$L$28="Catastrófico"),CONCATENATE("R",'Mapa final'!$A$28),"")</f>
        <v/>
      </c>
      <c r="AI20" s="315"/>
      <c r="AJ20" s="315" t="str">
        <f>IF(AND('Mapa final'!$H$34="Alta",'Mapa final'!$L$34="Catastrófico"),CONCATENATE("R",'Mapa final'!$A$34),"")</f>
        <v/>
      </c>
      <c r="AK20" s="315"/>
      <c r="AL20" s="315" t="str">
        <f>IF(AND('Mapa final'!$H$40="Alta",'Mapa final'!$L$40="Catastrófico"),CONCATENATE("R",'Mapa final'!$A$40),"")</f>
        <v/>
      </c>
      <c r="AM20" s="316"/>
      <c r="AN20" s="81"/>
      <c r="AO20" s="270"/>
      <c r="AP20" s="271"/>
      <c r="AQ20" s="271"/>
      <c r="AR20" s="271"/>
      <c r="AS20" s="271"/>
      <c r="AT20" s="272"/>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256"/>
      <c r="C21" s="256"/>
      <c r="D21" s="257"/>
      <c r="E21" s="300"/>
      <c r="F21" s="301"/>
      <c r="G21" s="301"/>
      <c r="H21" s="301"/>
      <c r="I21" s="301"/>
      <c r="J21" s="326"/>
      <c r="K21" s="327"/>
      <c r="L21" s="327"/>
      <c r="M21" s="327"/>
      <c r="N21" s="327"/>
      <c r="O21" s="328"/>
      <c r="P21" s="326"/>
      <c r="Q21" s="327"/>
      <c r="R21" s="327"/>
      <c r="S21" s="327"/>
      <c r="T21" s="327"/>
      <c r="U21" s="328"/>
      <c r="V21" s="311"/>
      <c r="W21" s="312"/>
      <c r="X21" s="312"/>
      <c r="Y21" s="312"/>
      <c r="Z21" s="312"/>
      <c r="AA21" s="313"/>
      <c r="AB21" s="311"/>
      <c r="AC21" s="312"/>
      <c r="AD21" s="312"/>
      <c r="AE21" s="312"/>
      <c r="AF21" s="312"/>
      <c r="AG21" s="313"/>
      <c r="AH21" s="317"/>
      <c r="AI21" s="318"/>
      <c r="AJ21" s="318"/>
      <c r="AK21" s="318"/>
      <c r="AL21" s="318"/>
      <c r="AM21" s="319"/>
      <c r="AN21" s="81"/>
      <c r="AO21" s="273"/>
      <c r="AP21" s="274"/>
      <c r="AQ21" s="274"/>
      <c r="AR21" s="274"/>
      <c r="AS21" s="274"/>
      <c r="AT21" s="275"/>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256"/>
      <c r="C22" s="256"/>
      <c r="D22" s="257"/>
      <c r="E22" s="294" t="s">
        <v>117</v>
      </c>
      <c r="F22" s="295"/>
      <c r="G22" s="295"/>
      <c r="H22" s="295"/>
      <c r="I22" s="296"/>
      <c r="J22" s="329" t="e">
        <f>IF(AND('Mapa final'!#REF!="Media",'Mapa final'!#REF!="Leve"),CONCATENATE("R",'Mapa final'!#REF!),"")</f>
        <v>#REF!</v>
      </c>
      <c r="K22" s="330"/>
      <c r="L22" s="330" t="str">
        <f>IF(AND('Mapa final'!$H$10="Media",'Mapa final'!$L$10="Leve"),CONCATENATE("R",'Mapa final'!$A$10),"")</f>
        <v/>
      </c>
      <c r="M22" s="330"/>
      <c r="N22" s="330" t="str">
        <f>IF(AND('Mapa final'!$H$11="Media",'Mapa final'!$L$11="Leve"),CONCATENATE("R",'Mapa final'!$A$11),"")</f>
        <v/>
      </c>
      <c r="O22" s="331"/>
      <c r="P22" s="329" t="e">
        <f>IF(AND('Mapa final'!#REF!="Media",'Mapa final'!#REF!="Menor"),CONCATENATE("R",'Mapa final'!#REF!),"")</f>
        <v>#REF!</v>
      </c>
      <c r="Q22" s="330"/>
      <c r="R22" s="330" t="str">
        <f>IF(AND('Mapa final'!$H$10="Media",'Mapa final'!$L$10="Menor"),CONCATENATE("R",'Mapa final'!$A$10),"")</f>
        <v/>
      </c>
      <c r="S22" s="330"/>
      <c r="T22" s="330" t="str">
        <f>IF(AND('Mapa final'!$H$11="Media",'Mapa final'!$L$11="Menor"),CONCATENATE("R",'Mapa final'!$A$11),"")</f>
        <v/>
      </c>
      <c r="U22" s="331"/>
      <c r="V22" s="329" t="e">
        <f>IF(AND('Mapa final'!#REF!="Media",'Mapa final'!#REF!="Moderado"),CONCATENATE("R",'Mapa final'!#REF!),"")</f>
        <v>#REF!</v>
      </c>
      <c r="W22" s="330"/>
      <c r="X22" s="330" t="str">
        <f>IF(AND('Mapa final'!$H$10="Media",'Mapa final'!$L$10="Moderado"),CONCATENATE("R",'Mapa final'!$A$10),"")</f>
        <v/>
      </c>
      <c r="Y22" s="330"/>
      <c r="Z22" s="330" t="str">
        <f>IF(AND('Mapa final'!$H$11="Media",'Mapa final'!$L$11="Moderado"),CONCATENATE("R",'Mapa final'!$A$11),"")</f>
        <v>R2</v>
      </c>
      <c r="AA22" s="331"/>
      <c r="AB22" s="305" t="e">
        <f>IF(AND('Mapa final'!#REF!="Media",'Mapa final'!#REF!="Mayor"),CONCATENATE("R",'Mapa final'!#REF!),"")</f>
        <v>#REF!</v>
      </c>
      <c r="AC22" s="306"/>
      <c r="AD22" s="306" t="str">
        <f>IF(AND('Mapa final'!$H$10="Media",'Mapa final'!$L$10="Mayor"),CONCATENATE("R",'Mapa final'!$A$10),"")</f>
        <v/>
      </c>
      <c r="AE22" s="306"/>
      <c r="AF22" s="306" t="str">
        <f>IF(AND('Mapa final'!$H$11="Media",'Mapa final'!$L$11="Mayor"),CONCATENATE("R",'Mapa final'!$A$11),"")</f>
        <v/>
      </c>
      <c r="AG22" s="308"/>
      <c r="AH22" s="320" t="e">
        <f>IF(AND('Mapa final'!#REF!="Media",'Mapa final'!#REF!="Catastrófico"),CONCATENATE("R",'Mapa final'!#REF!),"")</f>
        <v>#REF!</v>
      </c>
      <c r="AI22" s="321"/>
      <c r="AJ22" s="321" t="str">
        <f>IF(AND('Mapa final'!$H$10="Media",'Mapa final'!$L$10="Catastrófico"),CONCATENATE("R",'Mapa final'!$A$10),"")</f>
        <v/>
      </c>
      <c r="AK22" s="321"/>
      <c r="AL22" s="321" t="str">
        <f>IF(AND('Mapa final'!$H$11="Media",'Mapa final'!$L$11="Catastrófico"),CONCATENATE("R",'Mapa final'!$A$11),"")</f>
        <v/>
      </c>
      <c r="AM22" s="322"/>
      <c r="AN22" s="81"/>
      <c r="AO22" s="276" t="s">
        <v>81</v>
      </c>
      <c r="AP22" s="277"/>
      <c r="AQ22" s="277"/>
      <c r="AR22" s="277"/>
      <c r="AS22" s="277"/>
      <c r="AT22" s="278"/>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256"/>
      <c r="C23" s="256"/>
      <c r="D23" s="257"/>
      <c r="E23" s="297"/>
      <c r="F23" s="298"/>
      <c r="G23" s="298"/>
      <c r="H23" s="298"/>
      <c r="I23" s="299"/>
      <c r="J23" s="323"/>
      <c r="K23" s="324"/>
      <c r="L23" s="324"/>
      <c r="M23" s="324"/>
      <c r="N23" s="324"/>
      <c r="O23" s="325"/>
      <c r="P23" s="323"/>
      <c r="Q23" s="324"/>
      <c r="R23" s="324"/>
      <c r="S23" s="324"/>
      <c r="T23" s="324"/>
      <c r="U23" s="325"/>
      <c r="V23" s="323"/>
      <c r="W23" s="324"/>
      <c r="X23" s="324"/>
      <c r="Y23" s="324"/>
      <c r="Z23" s="324"/>
      <c r="AA23" s="325"/>
      <c r="AB23" s="307"/>
      <c r="AC23" s="303"/>
      <c r="AD23" s="303"/>
      <c r="AE23" s="303"/>
      <c r="AF23" s="303"/>
      <c r="AG23" s="304"/>
      <c r="AH23" s="314"/>
      <c r="AI23" s="315"/>
      <c r="AJ23" s="315"/>
      <c r="AK23" s="315"/>
      <c r="AL23" s="315"/>
      <c r="AM23" s="316"/>
      <c r="AN23" s="81"/>
      <c r="AO23" s="279"/>
      <c r="AP23" s="280"/>
      <c r="AQ23" s="280"/>
      <c r="AR23" s="280"/>
      <c r="AS23" s="280"/>
      <c r="AT23" s="281"/>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256"/>
      <c r="C24" s="256"/>
      <c r="D24" s="257"/>
      <c r="E24" s="297"/>
      <c r="F24" s="298"/>
      <c r="G24" s="298"/>
      <c r="H24" s="298"/>
      <c r="I24" s="299"/>
      <c r="J24" s="323" t="str">
        <f>IF(AND('Mapa final'!$H$12="Media",'Mapa final'!$L$12="Leve"),CONCATENATE("R",'Mapa final'!$A$12),"")</f>
        <v/>
      </c>
      <c r="K24" s="324"/>
      <c r="L24" s="324" t="str">
        <f>IF(AND('Mapa final'!$H$13="Media",'Mapa final'!$L$13="Leve"),CONCATENATE("R",'Mapa final'!$A$13),"")</f>
        <v/>
      </c>
      <c r="M24" s="324"/>
      <c r="N24" s="324" t="str">
        <f>IF(AND('Mapa final'!$H$14="Media",'Mapa final'!$L$14="Leve"),CONCATENATE("R",'Mapa final'!$A$14),"")</f>
        <v/>
      </c>
      <c r="O24" s="325"/>
      <c r="P24" s="323" t="str">
        <f>IF(AND('Mapa final'!$H$12="Media",'Mapa final'!$L$12="Menor"),CONCATENATE("R",'Mapa final'!$A$12),"")</f>
        <v/>
      </c>
      <c r="Q24" s="324"/>
      <c r="R24" s="324" t="str">
        <f>IF(AND('Mapa final'!$H$13="Media",'Mapa final'!$L$13="Menor"),CONCATENATE("R",'Mapa final'!$A$13),"")</f>
        <v/>
      </c>
      <c r="S24" s="324"/>
      <c r="T24" s="324" t="str">
        <f>IF(AND('Mapa final'!$H$14="Media",'Mapa final'!$L$14="Menor"),CONCATENATE("R",'Mapa final'!$A$14),"")</f>
        <v/>
      </c>
      <c r="U24" s="325"/>
      <c r="V24" s="323" t="str">
        <f>IF(AND('Mapa final'!$H$12="Media",'Mapa final'!$L$12="Moderado"),CONCATENATE("R",'Mapa final'!$A$12),"")</f>
        <v>R3</v>
      </c>
      <c r="W24" s="324"/>
      <c r="X24" s="324" t="str">
        <f>IF(AND('Mapa final'!$H$13="Media",'Mapa final'!$L$13="Moderado"),CONCATENATE("R",'Mapa final'!$A$13),"")</f>
        <v/>
      </c>
      <c r="Y24" s="324"/>
      <c r="Z24" s="324" t="str">
        <f>IF(AND('Mapa final'!$H$14="Media",'Mapa final'!$L$14="Moderado"),CONCATENATE("R",'Mapa final'!$A$14),"")</f>
        <v>R5</v>
      </c>
      <c r="AA24" s="325"/>
      <c r="AB24" s="307" t="str">
        <f>IF(AND('Mapa final'!$H$12="Media",'Mapa final'!$L$12="Mayor"),CONCATENATE("R",'Mapa final'!$A$12),"")</f>
        <v/>
      </c>
      <c r="AC24" s="303"/>
      <c r="AD24" s="303" t="str">
        <f>IF(AND('Mapa final'!$H$13="Media",'Mapa final'!$L$13="Mayor"),CONCATENATE("R",'Mapa final'!$A$13),"")</f>
        <v/>
      </c>
      <c r="AE24" s="303"/>
      <c r="AF24" s="303" t="str">
        <f>IF(AND('Mapa final'!$H$14="Media",'Mapa final'!$L$14="Mayor"),CONCATENATE("R",'Mapa final'!$A$14),"")</f>
        <v/>
      </c>
      <c r="AG24" s="304"/>
      <c r="AH24" s="314" t="str">
        <f>IF(AND('Mapa final'!$H$12="Media",'Mapa final'!$L$12="Catastrófico"),CONCATENATE("R",'Mapa final'!$A$12),"")</f>
        <v/>
      </c>
      <c r="AI24" s="315"/>
      <c r="AJ24" s="315" t="str">
        <f>IF(AND('Mapa final'!$H$13="Media",'Mapa final'!$L$13="Catastrófico"),CONCATENATE("R",'Mapa final'!$A$13),"")</f>
        <v/>
      </c>
      <c r="AK24" s="315"/>
      <c r="AL24" s="315" t="str">
        <f>IF(AND('Mapa final'!$H$14="Media",'Mapa final'!$L$14="Catastrófico"),CONCATENATE("R",'Mapa final'!$A$14),"")</f>
        <v/>
      </c>
      <c r="AM24" s="316"/>
      <c r="AN24" s="81"/>
      <c r="AO24" s="279"/>
      <c r="AP24" s="280"/>
      <c r="AQ24" s="280"/>
      <c r="AR24" s="280"/>
      <c r="AS24" s="280"/>
      <c r="AT24" s="2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256"/>
      <c r="C25" s="256"/>
      <c r="D25" s="257"/>
      <c r="E25" s="297"/>
      <c r="F25" s="298"/>
      <c r="G25" s="298"/>
      <c r="H25" s="298"/>
      <c r="I25" s="299"/>
      <c r="J25" s="323"/>
      <c r="K25" s="324"/>
      <c r="L25" s="324"/>
      <c r="M25" s="324"/>
      <c r="N25" s="324"/>
      <c r="O25" s="325"/>
      <c r="P25" s="323"/>
      <c r="Q25" s="324"/>
      <c r="R25" s="324"/>
      <c r="S25" s="324"/>
      <c r="T25" s="324"/>
      <c r="U25" s="325"/>
      <c r="V25" s="323"/>
      <c r="W25" s="324"/>
      <c r="X25" s="324"/>
      <c r="Y25" s="324"/>
      <c r="Z25" s="324"/>
      <c r="AA25" s="325"/>
      <c r="AB25" s="307"/>
      <c r="AC25" s="303"/>
      <c r="AD25" s="303"/>
      <c r="AE25" s="303"/>
      <c r="AF25" s="303"/>
      <c r="AG25" s="304"/>
      <c r="AH25" s="314"/>
      <c r="AI25" s="315"/>
      <c r="AJ25" s="315"/>
      <c r="AK25" s="315"/>
      <c r="AL25" s="315"/>
      <c r="AM25" s="316"/>
      <c r="AN25" s="81"/>
      <c r="AO25" s="279"/>
      <c r="AP25" s="280"/>
      <c r="AQ25" s="280"/>
      <c r="AR25" s="280"/>
      <c r="AS25" s="280"/>
      <c r="AT25" s="281"/>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256"/>
      <c r="C26" s="256"/>
      <c r="D26" s="257"/>
      <c r="E26" s="297"/>
      <c r="F26" s="298"/>
      <c r="G26" s="298"/>
      <c r="H26" s="298"/>
      <c r="I26" s="299"/>
      <c r="J26" s="323" t="str">
        <f>IF(AND('Mapa final'!$H$15="Media",'Mapa final'!$L$15="Leve"),CONCATENATE("R",'Mapa final'!$A$15),"")</f>
        <v/>
      </c>
      <c r="K26" s="324"/>
      <c r="L26" s="324" t="str">
        <f>IF(AND('Mapa final'!$H$16="Media",'Mapa final'!$L$16="Leve"),CONCATENATE("R",'Mapa final'!$A$16),"")</f>
        <v/>
      </c>
      <c r="M26" s="324"/>
      <c r="N26" s="324" t="str">
        <f>IF(AND('Mapa final'!$H$22="Media",'Mapa final'!$L$22="Leve"),CONCATENATE("R",'Mapa final'!$A$22),"")</f>
        <v/>
      </c>
      <c r="O26" s="325"/>
      <c r="P26" s="323" t="str">
        <f>IF(AND('Mapa final'!$H$15="Media",'Mapa final'!$L$15="Menor"),CONCATENATE("R",'Mapa final'!$A$15),"")</f>
        <v/>
      </c>
      <c r="Q26" s="324"/>
      <c r="R26" s="324" t="str">
        <f>IF(AND('Mapa final'!$H$16="Media",'Mapa final'!$L$16="Menor"),CONCATENATE("R",'Mapa final'!$A$16),"")</f>
        <v/>
      </c>
      <c r="S26" s="324"/>
      <c r="T26" s="324" t="str">
        <f>IF(AND('Mapa final'!$H$22="Media",'Mapa final'!$L$22="Menor"),CONCATENATE("R",'Mapa final'!$A$22),"")</f>
        <v/>
      </c>
      <c r="U26" s="325"/>
      <c r="V26" s="323" t="str">
        <f>IF(AND('Mapa final'!$H$15="Media",'Mapa final'!$L$15="Moderado"),CONCATENATE("R",'Mapa final'!$A$15),"")</f>
        <v>R6</v>
      </c>
      <c r="W26" s="324"/>
      <c r="X26" s="324" t="str">
        <f>IF(AND('Mapa final'!$H$16="Media",'Mapa final'!$L$16="Moderado"),CONCATENATE("R",'Mapa final'!$A$16),"")</f>
        <v/>
      </c>
      <c r="Y26" s="324"/>
      <c r="Z26" s="324" t="str">
        <f>IF(AND('Mapa final'!$H$22="Media",'Mapa final'!$L$22="Moderado"),CONCATENATE("R",'Mapa final'!$A$22),"")</f>
        <v/>
      </c>
      <c r="AA26" s="325"/>
      <c r="AB26" s="307" t="str">
        <f>IF(AND('Mapa final'!$H$15="Media",'Mapa final'!$L$15="Mayor"),CONCATENATE("R",'Mapa final'!$A$15),"")</f>
        <v/>
      </c>
      <c r="AC26" s="303"/>
      <c r="AD26" s="303" t="str">
        <f>IF(AND('Mapa final'!$H$16="Media",'Mapa final'!$L$16="Mayor"),CONCATENATE("R",'Mapa final'!$A$16),"")</f>
        <v/>
      </c>
      <c r="AE26" s="303"/>
      <c r="AF26" s="303" t="str">
        <f>IF(AND('Mapa final'!$H$22="Media",'Mapa final'!$L$22="Mayor"),CONCATENATE("R",'Mapa final'!$A$22),"")</f>
        <v/>
      </c>
      <c r="AG26" s="304"/>
      <c r="AH26" s="314" t="str">
        <f>IF(AND('Mapa final'!$H$15="Media",'Mapa final'!$L$15="Catastrófico"),CONCATENATE("R",'Mapa final'!$A$15),"")</f>
        <v/>
      </c>
      <c r="AI26" s="315"/>
      <c r="AJ26" s="315" t="str">
        <f>IF(AND('Mapa final'!$H$16="Media",'Mapa final'!$L$16="Catastrófico"),CONCATENATE("R",'Mapa final'!$A$16),"")</f>
        <v/>
      </c>
      <c r="AK26" s="315"/>
      <c r="AL26" s="315" t="str">
        <f>IF(AND('Mapa final'!$H$22="Media",'Mapa final'!$L$22="Catastrófico"),CONCATENATE("R",'Mapa final'!$A$22),"")</f>
        <v/>
      </c>
      <c r="AM26" s="316"/>
      <c r="AN26" s="81"/>
      <c r="AO26" s="279"/>
      <c r="AP26" s="280"/>
      <c r="AQ26" s="280"/>
      <c r="AR26" s="280"/>
      <c r="AS26" s="280"/>
      <c r="AT26" s="2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256"/>
      <c r="C27" s="256"/>
      <c r="D27" s="257"/>
      <c r="E27" s="297"/>
      <c r="F27" s="298"/>
      <c r="G27" s="298"/>
      <c r="H27" s="298"/>
      <c r="I27" s="299"/>
      <c r="J27" s="323"/>
      <c r="K27" s="324"/>
      <c r="L27" s="324"/>
      <c r="M27" s="324"/>
      <c r="N27" s="324"/>
      <c r="O27" s="325"/>
      <c r="P27" s="323"/>
      <c r="Q27" s="324"/>
      <c r="R27" s="324"/>
      <c r="S27" s="324"/>
      <c r="T27" s="324"/>
      <c r="U27" s="325"/>
      <c r="V27" s="323"/>
      <c r="W27" s="324"/>
      <c r="X27" s="324"/>
      <c r="Y27" s="324"/>
      <c r="Z27" s="324"/>
      <c r="AA27" s="325"/>
      <c r="AB27" s="307"/>
      <c r="AC27" s="303"/>
      <c r="AD27" s="303"/>
      <c r="AE27" s="303"/>
      <c r="AF27" s="303"/>
      <c r="AG27" s="304"/>
      <c r="AH27" s="314"/>
      <c r="AI27" s="315"/>
      <c r="AJ27" s="315"/>
      <c r="AK27" s="315"/>
      <c r="AL27" s="315"/>
      <c r="AM27" s="316"/>
      <c r="AN27" s="81"/>
      <c r="AO27" s="279"/>
      <c r="AP27" s="280"/>
      <c r="AQ27" s="280"/>
      <c r="AR27" s="280"/>
      <c r="AS27" s="280"/>
      <c r="AT27" s="2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256"/>
      <c r="C28" s="256"/>
      <c r="D28" s="257"/>
      <c r="E28" s="297"/>
      <c r="F28" s="298"/>
      <c r="G28" s="298"/>
      <c r="H28" s="298"/>
      <c r="I28" s="299"/>
      <c r="J28" s="323" t="str">
        <f>IF(AND('Mapa final'!$H$28="Media",'Mapa final'!$L$28="Leve"),CONCATENATE("R",'Mapa final'!$A$28),"")</f>
        <v/>
      </c>
      <c r="K28" s="324"/>
      <c r="L28" s="324" t="str">
        <f>IF(AND('Mapa final'!$H$34="Media",'Mapa final'!$L$34="Leve"),CONCATENATE("R",'Mapa final'!$A$34),"")</f>
        <v/>
      </c>
      <c r="M28" s="324"/>
      <c r="N28" s="324" t="str">
        <f>IF(AND('Mapa final'!$H$40="Media",'Mapa final'!$L$40="Leve"),CONCATENATE("R",'Mapa final'!$A$40),"")</f>
        <v/>
      </c>
      <c r="O28" s="325"/>
      <c r="P28" s="323" t="str">
        <f>IF(AND('Mapa final'!$H$28="Media",'Mapa final'!$L$28="Menor"),CONCATENATE("R",'Mapa final'!$A$28),"")</f>
        <v/>
      </c>
      <c r="Q28" s="324"/>
      <c r="R28" s="324" t="str">
        <f>IF(AND('Mapa final'!$H$34="Media",'Mapa final'!$L$34="Menor"),CONCATENATE("R",'Mapa final'!$A$34),"")</f>
        <v/>
      </c>
      <c r="S28" s="324"/>
      <c r="T28" s="324" t="str">
        <f>IF(AND('Mapa final'!$H$40="Media",'Mapa final'!$L$40="Menor"),CONCATENATE("R",'Mapa final'!$A$40),"")</f>
        <v/>
      </c>
      <c r="U28" s="325"/>
      <c r="V28" s="323" t="str">
        <f>IF(AND('Mapa final'!$H$28="Media",'Mapa final'!$L$28="Moderado"),CONCATENATE("R",'Mapa final'!$A$28),"")</f>
        <v/>
      </c>
      <c r="W28" s="324"/>
      <c r="X28" s="324" t="str">
        <f>IF(AND('Mapa final'!$H$34="Media",'Mapa final'!$L$34="Moderado"),CONCATENATE("R",'Mapa final'!$A$34),"")</f>
        <v/>
      </c>
      <c r="Y28" s="324"/>
      <c r="Z28" s="324" t="str">
        <f>IF(AND('Mapa final'!$H$40="Media",'Mapa final'!$L$40="Moderado"),CONCATENATE("R",'Mapa final'!$A$40),"")</f>
        <v/>
      </c>
      <c r="AA28" s="325"/>
      <c r="AB28" s="307" t="str">
        <f>IF(AND('Mapa final'!$H$28="Media",'Mapa final'!$L$28="Mayor"),CONCATENATE("R",'Mapa final'!$A$28),"")</f>
        <v/>
      </c>
      <c r="AC28" s="303"/>
      <c r="AD28" s="303" t="str">
        <f>IF(AND('Mapa final'!$H$34="Media",'Mapa final'!$L$34="Mayor"),CONCATENATE("R",'Mapa final'!$A$34),"")</f>
        <v/>
      </c>
      <c r="AE28" s="303"/>
      <c r="AF28" s="303" t="str">
        <f>IF(AND('Mapa final'!$H$40="Media",'Mapa final'!$L$40="Mayor"),CONCATENATE("R",'Mapa final'!$A$40),"")</f>
        <v/>
      </c>
      <c r="AG28" s="304"/>
      <c r="AH28" s="314" t="str">
        <f>IF(AND('Mapa final'!$H$28="Media",'Mapa final'!$L$28="Catastrófico"),CONCATENATE("R",'Mapa final'!$A$28),"")</f>
        <v/>
      </c>
      <c r="AI28" s="315"/>
      <c r="AJ28" s="315" t="str">
        <f>IF(AND('Mapa final'!$H$34="Media",'Mapa final'!$L$34="Catastrófico"),CONCATENATE("R",'Mapa final'!$A$34),"")</f>
        <v/>
      </c>
      <c r="AK28" s="315"/>
      <c r="AL28" s="315" t="str">
        <f>IF(AND('Mapa final'!$H$40="Media",'Mapa final'!$L$40="Catastrófico"),CONCATENATE("R",'Mapa final'!$A$40),"")</f>
        <v/>
      </c>
      <c r="AM28" s="316"/>
      <c r="AN28" s="81"/>
      <c r="AO28" s="279"/>
      <c r="AP28" s="280"/>
      <c r="AQ28" s="280"/>
      <c r="AR28" s="280"/>
      <c r="AS28" s="280"/>
      <c r="AT28" s="2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256"/>
      <c r="C29" s="256"/>
      <c r="D29" s="257"/>
      <c r="E29" s="300"/>
      <c r="F29" s="301"/>
      <c r="G29" s="301"/>
      <c r="H29" s="301"/>
      <c r="I29" s="302"/>
      <c r="J29" s="323"/>
      <c r="K29" s="324"/>
      <c r="L29" s="324"/>
      <c r="M29" s="324"/>
      <c r="N29" s="324"/>
      <c r="O29" s="325"/>
      <c r="P29" s="326"/>
      <c r="Q29" s="327"/>
      <c r="R29" s="327"/>
      <c r="S29" s="327"/>
      <c r="T29" s="327"/>
      <c r="U29" s="328"/>
      <c r="V29" s="326"/>
      <c r="W29" s="327"/>
      <c r="X29" s="327"/>
      <c r="Y29" s="327"/>
      <c r="Z29" s="327"/>
      <c r="AA29" s="328"/>
      <c r="AB29" s="311"/>
      <c r="AC29" s="312"/>
      <c r="AD29" s="312"/>
      <c r="AE29" s="312"/>
      <c r="AF29" s="312"/>
      <c r="AG29" s="313"/>
      <c r="AH29" s="317"/>
      <c r="AI29" s="318"/>
      <c r="AJ29" s="318"/>
      <c r="AK29" s="318"/>
      <c r="AL29" s="318"/>
      <c r="AM29" s="319"/>
      <c r="AN29" s="81"/>
      <c r="AO29" s="282"/>
      <c r="AP29" s="283"/>
      <c r="AQ29" s="283"/>
      <c r="AR29" s="283"/>
      <c r="AS29" s="283"/>
      <c r="AT29" s="284"/>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256"/>
      <c r="C30" s="256"/>
      <c r="D30" s="257"/>
      <c r="E30" s="294" t="s">
        <v>114</v>
      </c>
      <c r="F30" s="295"/>
      <c r="G30" s="295"/>
      <c r="H30" s="295"/>
      <c r="I30" s="295"/>
      <c r="J30" s="338" t="e">
        <f>IF(AND('Mapa final'!#REF!="Baja",'Mapa final'!#REF!="Leve"),CONCATENATE("R",'Mapa final'!#REF!),"")</f>
        <v>#REF!</v>
      </c>
      <c r="K30" s="339"/>
      <c r="L30" s="339" t="str">
        <f>IF(AND('Mapa final'!$H$10="Baja",'Mapa final'!$L$10="Leve"),CONCATENATE("R",'Mapa final'!$A$10),"")</f>
        <v/>
      </c>
      <c r="M30" s="339"/>
      <c r="N30" s="339" t="str">
        <f>IF(AND('Mapa final'!$H$11="Baja",'Mapa final'!$L$11="Leve"),CONCATENATE("R",'Mapa final'!$A$11),"")</f>
        <v/>
      </c>
      <c r="O30" s="340"/>
      <c r="P30" s="330" t="e">
        <f>IF(AND('Mapa final'!#REF!="Baja",'Mapa final'!#REF!="Menor"),CONCATENATE("R",'Mapa final'!#REF!),"")</f>
        <v>#REF!</v>
      </c>
      <c r="Q30" s="330"/>
      <c r="R30" s="330" t="str">
        <f>IF(AND('Mapa final'!$H$10="Baja",'Mapa final'!$L$10="Menor"),CONCATENATE("R",'Mapa final'!$A$10),"")</f>
        <v>R1</v>
      </c>
      <c r="S30" s="330"/>
      <c r="T30" s="330" t="str">
        <f>IF(AND('Mapa final'!$H$11="Baja",'Mapa final'!$L$11="Menor"),CONCATENATE("R",'Mapa final'!$A$11),"")</f>
        <v/>
      </c>
      <c r="U30" s="331"/>
      <c r="V30" s="329" t="e">
        <f>IF(AND('Mapa final'!#REF!="Baja",'Mapa final'!#REF!="Moderado"),CONCATENATE("R",'Mapa final'!#REF!),"")</f>
        <v>#REF!</v>
      </c>
      <c r="W30" s="330"/>
      <c r="X30" s="330" t="str">
        <f>IF(AND('Mapa final'!$H$10="Baja",'Mapa final'!$L$10="Moderado"),CONCATENATE("R",'Mapa final'!$A$10),"")</f>
        <v/>
      </c>
      <c r="Y30" s="330"/>
      <c r="Z30" s="330" t="str">
        <f>IF(AND('Mapa final'!$H$11="Baja",'Mapa final'!$L$11="Moderado"),CONCATENATE("R",'Mapa final'!$A$11),"")</f>
        <v/>
      </c>
      <c r="AA30" s="331"/>
      <c r="AB30" s="305" t="e">
        <f>IF(AND('Mapa final'!#REF!="Baja",'Mapa final'!#REF!="Mayor"),CONCATENATE("R",'Mapa final'!#REF!),"")</f>
        <v>#REF!</v>
      </c>
      <c r="AC30" s="306"/>
      <c r="AD30" s="306" t="str">
        <f>IF(AND('Mapa final'!$H$10="Baja",'Mapa final'!$L$10="Mayor"),CONCATENATE("R",'Mapa final'!$A$10),"")</f>
        <v/>
      </c>
      <c r="AE30" s="306"/>
      <c r="AF30" s="306" t="str">
        <f>IF(AND('Mapa final'!$H$11="Baja",'Mapa final'!$L$11="Mayor"),CONCATENATE("R",'Mapa final'!$A$11),"")</f>
        <v/>
      </c>
      <c r="AG30" s="308"/>
      <c r="AH30" s="320" t="e">
        <f>IF(AND('Mapa final'!#REF!="Baja",'Mapa final'!#REF!="Catastrófico"),CONCATENATE("R",'Mapa final'!#REF!),"")</f>
        <v>#REF!</v>
      </c>
      <c r="AI30" s="321"/>
      <c r="AJ30" s="321" t="str">
        <f>IF(AND('Mapa final'!$H$10="Baja",'Mapa final'!$L$10="Catastrófico"),CONCATENATE("R",'Mapa final'!$A$10),"")</f>
        <v/>
      </c>
      <c r="AK30" s="321"/>
      <c r="AL30" s="321" t="str">
        <f>IF(AND('Mapa final'!$H$11="Baja",'Mapa final'!$L$11="Catastrófico"),CONCATENATE("R",'Mapa final'!$A$11),"")</f>
        <v/>
      </c>
      <c r="AM30" s="322"/>
      <c r="AN30" s="81"/>
      <c r="AO30" s="285" t="s">
        <v>82</v>
      </c>
      <c r="AP30" s="286"/>
      <c r="AQ30" s="286"/>
      <c r="AR30" s="286"/>
      <c r="AS30" s="286"/>
      <c r="AT30" s="287"/>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256"/>
      <c r="C31" s="256"/>
      <c r="D31" s="257"/>
      <c r="E31" s="297"/>
      <c r="F31" s="298"/>
      <c r="G31" s="298"/>
      <c r="H31" s="298"/>
      <c r="I31" s="298"/>
      <c r="J31" s="334"/>
      <c r="K31" s="332"/>
      <c r="L31" s="332"/>
      <c r="M31" s="332"/>
      <c r="N31" s="332"/>
      <c r="O31" s="333"/>
      <c r="P31" s="324"/>
      <c r="Q31" s="324"/>
      <c r="R31" s="324"/>
      <c r="S31" s="324"/>
      <c r="T31" s="324"/>
      <c r="U31" s="325"/>
      <c r="V31" s="323"/>
      <c r="W31" s="324"/>
      <c r="X31" s="324"/>
      <c r="Y31" s="324"/>
      <c r="Z31" s="324"/>
      <c r="AA31" s="325"/>
      <c r="AB31" s="307"/>
      <c r="AC31" s="303"/>
      <c r="AD31" s="303"/>
      <c r="AE31" s="303"/>
      <c r="AF31" s="303"/>
      <c r="AG31" s="304"/>
      <c r="AH31" s="314"/>
      <c r="AI31" s="315"/>
      <c r="AJ31" s="315"/>
      <c r="AK31" s="315"/>
      <c r="AL31" s="315"/>
      <c r="AM31" s="316"/>
      <c r="AN31" s="81"/>
      <c r="AO31" s="288"/>
      <c r="AP31" s="289"/>
      <c r="AQ31" s="289"/>
      <c r="AR31" s="289"/>
      <c r="AS31" s="289"/>
      <c r="AT31" s="290"/>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256"/>
      <c r="C32" s="256"/>
      <c r="D32" s="257"/>
      <c r="E32" s="297"/>
      <c r="F32" s="298"/>
      <c r="G32" s="298"/>
      <c r="H32" s="298"/>
      <c r="I32" s="298"/>
      <c r="J32" s="334" t="str">
        <f>IF(AND('Mapa final'!$H$12="Baja",'Mapa final'!$L$12="Leve"),CONCATENATE("R",'Mapa final'!$A$12),"")</f>
        <v/>
      </c>
      <c r="K32" s="332"/>
      <c r="L32" s="332" t="str">
        <f>IF(AND('Mapa final'!$H$13="Baja",'Mapa final'!$L$13="Leve"),CONCATENATE("R",'Mapa final'!$A$13),"")</f>
        <v/>
      </c>
      <c r="M32" s="332"/>
      <c r="N32" s="332" t="str">
        <f>IF(AND('Mapa final'!$H$14="Baja",'Mapa final'!$L$14="Leve"),CONCATENATE("R",'Mapa final'!$A$14),"")</f>
        <v/>
      </c>
      <c r="O32" s="333"/>
      <c r="P32" s="324" t="str">
        <f>IF(AND('Mapa final'!$H$12="Baja",'Mapa final'!$L$12="Menor"),CONCATENATE("R",'Mapa final'!$A$12),"")</f>
        <v/>
      </c>
      <c r="Q32" s="324"/>
      <c r="R32" s="324" t="str">
        <f>IF(AND('Mapa final'!$H$13="Baja",'Mapa final'!$L$13="Menor"),CONCATENATE("R",'Mapa final'!$A$13),"")</f>
        <v/>
      </c>
      <c r="S32" s="324"/>
      <c r="T32" s="324" t="str">
        <f>IF(AND('Mapa final'!$H$14="Baja",'Mapa final'!$L$14="Menor"),CONCATENATE("R",'Mapa final'!$A$14),"")</f>
        <v/>
      </c>
      <c r="U32" s="325"/>
      <c r="V32" s="323" t="str">
        <f>IF(AND('Mapa final'!$H$12="Baja",'Mapa final'!$L$12="Moderado"),CONCATENATE("R",'Mapa final'!$A$12),"")</f>
        <v/>
      </c>
      <c r="W32" s="324"/>
      <c r="X32" s="324" t="str">
        <f>IF(AND('Mapa final'!$H$13="Baja",'Mapa final'!$L$13="Moderado"),CONCATENATE("R",'Mapa final'!$A$13),"")</f>
        <v/>
      </c>
      <c r="Y32" s="324"/>
      <c r="Z32" s="324" t="str">
        <f>IF(AND('Mapa final'!$H$14="Baja",'Mapa final'!$L$14="Moderado"),CONCATENATE("R",'Mapa final'!$A$14),"")</f>
        <v/>
      </c>
      <c r="AA32" s="325"/>
      <c r="AB32" s="307" t="str">
        <f>IF(AND('Mapa final'!$H$12="Baja",'Mapa final'!$L$12="Mayor"),CONCATENATE("R",'Mapa final'!$A$12),"")</f>
        <v/>
      </c>
      <c r="AC32" s="303"/>
      <c r="AD32" s="303" t="str">
        <f>IF(AND('Mapa final'!$H$13="Baja",'Mapa final'!$L$13="Mayor"),CONCATENATE("R",'Mapa final'!$A$13),"")</f>
        <v/>
      </c>
      <c r="AE32" s="303"/>
      <c r="AF32" s="303" t="str">
        <f>IF(AND('Mapa final'!$H$14="Baja",'Mapa final'!$L$14="Mayor"),CONCATENATE("R",'Mapa final'!$A$14),"")</f>
        <v/>
      </c>
      <c r="AG32" s="304"/>
      <c r="AH32" s="314" t="str">
        <f>IF(AND('Mapa final'!$H$12="Baja",'Mapa final'!$L$12="Catastrófico"),CONCATENATE("R",'Mapa final'!$A$12),"")</f>
        <v/>
      </c>
      <c r="AI32" s="315"/>
      <c r="AJ32" s="315" t="str">
        <f>IF(AND('Mapa final'!$H$13="Baja",'Mapa final'!$L$13="Catastrófico"),CONCATENATE("R",'Mapa final'!$A$13),"")</f>
        <v/>
      </c>
      <c r="AK32" s="315"/>
      <c r="AL32" s="315" t="str">
        <f>IF(AND('Mapa final'!$H$14="Baja",'Mapa final'!$L$14="Catastrófico"),CONCATENATE("R",'Mapa final'!$A$14),"")</f>
        <v/>
      </c>
      <c r="AM32" s="316"/>
      <c r="AN32" s="81"/>
      <c r="AO32" s="288"/>
      <c r="AP32" s="289"/>
      <c r="AQ32" s="289"/>
      <c r="AR32" s="289"/>
      <c r="AS32" s="289"/>
      <c r="AT32" s="290"/>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256"/>
      <c r="C33" s="256"/>
      <c r="D33" s="257"/>
      <c r="E33" s="297"/>
      <c r="F33" s="298"/>
      <c r="G33" s="298"/>
      <c r="H33" s="298"/>
      <c r="I33" s="298"/>
      <c r="J33" s="334"/>
      <c r="K33" s="332"/>
      <c r="L33" s="332"/>
      <c r="M33" s="332"/>
      <c r="N33" s="332"/>
      <c r="O33" s="333"/>
      <c r="P33" s="324"/>
      <c r="Q33" s="324"/>
      <c r="R33" s="324"/>
      <c r="S33" s="324"/>
      <c r="T33" s="324"/>
      <c r="U33" s="325"/>
      <c r="V33" s="323"/>
      <c r="W33" s="324"/>
      <c r="X33" s="324"/>
      <c r="Y33" s="324"/>
      <c r="Z33" s="324"/>
      <c r="AA33" s="325"/>
      <c r="AB33" s="307"/>
      <c r="AC33" s="303"/>
      <c r="AD33" s="303"/>
      <c r="AE33" s="303"/>
      <c r="AF33" s="303"/>
      <c r="AG33" s="304"/>
      <c r="AH33" s="314"/>
      <c r="AI33" s="315"/>
      <c r="AJ33" s="315"/>
      <c r="AK33" s="315"/>
      <c r="AL33" s="315"/>
      <c r="AM33" s="316"/>
      <c r="AN33" s="81"/>
      <c r="AO33" s="288"/>
      <c r="AP33" s="289"/>
      <c r="AQ33" s="289"/>
      <c r="AR33" s="289"/>
      <c r="AS33" s="289"/>
      <c r="AT33" s="290"/>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256"/>
      <c r="C34" s="256"/>
      <c r="D34" s="257"/>
      <c r="E34" s="297"/>
      <c r="F34" s="298"/>
      <c r="G34" s="298"/>
      <c r="H34" s="298"/>
      <c r="I34" s="298"/>
      <c r="J34" s="334" t="str">
        <f>IF(AND('Mapa final'!$H$15="Baja",'Mapa final'!$L$15="Leve"),CONCATENATE("R",'Mapa final'!$A$15),"")</f>
        <v/>
      </c>
      <c r="K34" s="332"/>
      <c r="L34" s="332" t="str">
        <f>IF(AND('Mapa final'!$H$16="Baja",'Mapa final'!$L$16="Leve"),CONCATENATE("R",'Mapa final'!$A$16),"")</f>
        <v/>
      </c>
      <c r="M34" s="332"/>
      <c r="N34" s="332" t="str">
        <f>IF(AND('Mapa final'!$H$22="Baja",'Mapa final'!$L$22="Leve"),CONCATENATE("R",'Mapa final'!$A$22),"")</f>
        <v/>
      </c>
      <c r="O34" s="333"/>
      <c r="P34" s="324" t="str">
        <f>IF(AND('Mapa final'!$H$15="Baja",'Mapa final'!$L$15="Menor"),CONCATENATE("R",'Mapa final'!$A$15),"")</f>
        <v/>
      </c>
      <c r="Q34" s="324"/>
      <c r="R34" s="324" t="str">
        <f>IF(AND('Mapa final'!$H$16="Baja",'Mapa final'!$L$16="Menor"),CONCATENATE("R",'Mapa final'!$A$16),"")</f>
        <v/>
      </c>
      <c r="S34" s="324"/>
      <c r="T34" s="324" t="str">
        <f>IF(AND('Mapa final'!$H$22="Baja",'Mapa final'!$L$22="Menor"),CONCATENATE("R",'Mapa final'!$A$22),"")</f>
        <v/>
      </c>
      <c r="U34" s="325"/>
      <c r="V34" s="323" t="str">
        <f>IF(AND('Mapa final'!$H$15="Baja",'Mapa final'!$L$15="Moderado"),CONCATENATE("R",'Mapa final'!$A$15),"")</f>
        <v/>
      </c>
      <c r="W34" s="324"/>
      <c r="X34" s="324" t="str">
        <f>IF(AND('Mapa final'!$H$16="Baja",'Mapa final'!$L$16="Moderado"),CONCATENATE("R",'Mapa final'!$A$16),"")</f>
        <v/>
      </c>
      <c r="Y34" s="324"/>
      <c r="Z34" s="324" t="str">
        <f>IF(AND('Mapa final'!$H$22="Baja",'Mapa final'!$L$22="Moderado"),CONCATENATE("R",'Mapa final'!$A$22),"")</f>
        <v/>
      </c>
      <c r="AA34" s="325"/>
      <c r="AB34" s="307" t="str">
        <f>IF(AND('Mapa final'!$H$15="Baja",'Mapa final'!$L$15="Mayor"),CONCATENATE("R",'Mapa final'!$A$15),"")</f>
        <v/>
      </c>
      <c r="AC34" s="303"/>
      <c r="AD34" s="303" t="str">
        <f>IF(AND('Mapa final'!$H$16="Baja",'Mapa final'!$L$16="Mayor"),CONCATENATE("R",'Mapa final'!$A$16),"")</f>
        <v/>
      </c>
      <c r="AE34" s="303"/>
      <c r="AF34" s="303" t="str">
        <f>IF(AND('Mapa final'!$H$22="Baja",'Mapa final'!$L$22="Mayor"),CONCATENATE("R",'Mapa final'!$A$22),"")</f>
        <v/>
      </c>
      <c r="AG34" s="304"/>
      <c r="AH34" s="314" t="str">
        <f>IF(AND('Mapa final'!$H$15="Baja",'Mapa final'!$L$15="Catastrófico"),CONCATENATE("R",'Mapa final'!$A$15),"")</f>
        <v/>
      </c>
      <c r="AI34" s="315"/>
      <c r="AJ34" s="315" t="str">
        <f>IF(AND('Mapa final'!$H$16="Baja",'Mapa final'!$L$16="Catastrófico"),CONCATENATE("R",'Mapa final'!$A$16),"")</f>
        <v/>
      </c>
      <c r="AK34" s="315"/>
      <c r="AL34" s="315" t="str">
        <f>IF(AND('Mapa final'!$H$22="Baja",'Mapa final'!$L$22="Catastrófico"),CONCATENATE("R",'Mapa final'!$A$22),"")</f>
        <v/>
      </c>
      <c r="AM34" s="316"/>
      <c r="AN34" s="81"/>
      <c r="AO34" s="288"/>
      <c r="AP34" s="289"/>
      <c r="AQ34" s="289"/>
      <c r="AR34" s="289"/>
      <c r="AS34" s="289"/>
      <c r="AT34" s="290"/>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256"/>
      <c r="C35" s="256"/>
      <c r="D35" s="257"/>
      <c r="E35" s="297"/>
      <c r="F35" s="298"/>
      <c r="G35" s="298"/>
      <c r="H35" s="298"/>
      <c r="I35" s="298"/>
      <c r="J35" s="334"/>
      <c r="K35" s="332"/>
      <c r="L35" s="332"/>
      <c r="M35" s="332"/>
      <c r="N35" s="332"/>
      <c r="O35" s="333"/>
      <c r="P35" s="324"/>
      <c r="Q35" s="324"/>
      <c r="R35" s="324"/>
      <c r="S35" s="324"/>
      <c r="T35" s="324"/>
      <c r="U35" s="325"/>
      <c r="V35" s="323"/>
      <c r="W35" s="324"/>
      <c r="X35" s="324"/>
      <c r="Y35" s="324"/>
      <c r="Z35" s="324"/>
      <c r="AA35" s="325"/>
      <c r="AB35" s="307"/>
      <c r="AC35" s="303"/>
      <c r="AD35" s="303"/>
      <c r="AE35" s="303"/>
      <c r="AF35" s="303"/>
      <c r="AG35" s="304"/>
      <c r="AH35" s="314"/>
      <c r="AI35" s="315"/>
      <c r="AJ35" s="315"/>
      <c r="AK35" s="315"/>
      <c r="AL35" s="315"/>
      <c r="AM35" s="316"/>
      <c r="AN35" s="81"/>
      <c r="AO35" s="288"/>
      <c r="AP35" s="289"/>
      <c r="AQ35" s="289"/>
      <c r="AR35" s="289"/>
      <c r="AS35" s="289"/>
      <c r="AT35" s="290"/>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256"/>
      <c r="C36" s="256"/>
      <c r="D36" s="257"/>
      <c r="E36" s="297"/>
      <c r="F36" s="298"/>
      <c r="G36" s="298"/>
      <c r="H36" s="298"/>
      <c r="I36" s="298"/>
      <c r="J36" s="334" t="str">
        <f>IF(AND('Mapa final'!$H$28="Baja",'Mapa final'!$L$28="Leve"),CONCATENATE("R",'Mapa final'!$A$28),"")</f>
        <v/>
      </c>
      <c r="K36" s="332"/>
      <c r="L36" s="332" t="str">
        <f>IF(AND('Mapa final'!$H$34="Baja",'Mapa final'!$L$34="Leve"),CONCATENATE("R",'Mapa final'!$A$34),"")</f>
        <v/>
      </c>
      <c r="M36" s="332"/>
      <c r="N36" s="332" t="str">
        <f>IF(AND('Mapa final'!$H$40="Baja",'Mapa final'!$L$40="Leve"),CONCATENATE("R",'Mapa final'!$A$40),"")</f>
        <v/>
      </c>
      <c r="O36" s="333"/>
      <c r="P36" s="324" t="str">
        <f>IF(AND('Mapa final'!$H$28="Baja",'Mapa final'!$L$28="Menor"),CONCATENATE("R",'Mapa final'!$A$28),"")</f>
        <v/>
      </c>
      <c r="Q36" s="324"/>
      <c r="R36" s="324" t="str">
        <f>IF(AND('Mapa final'!$H$34="Baja",'Mapa final'!$L$34="Menor"),CONCATENATE("R",'Mapa final'!$A$34),"")</f>
        <v/>
      </c>
      <c r="S36" s="324"/>
      <c r="T36" s="324" t="str">
        <f>IF(AND('Mapa final'!$H$40="Baja",'Mapa final'!$L$40="Menor"),CONCATENATE("R",'Mapa final'!$A$40),"")</f>
        <v/>
      </c>
      <c r="U36" s="325"/>
      <c r="V36" s="323" t="str">
        <f>IF(AND('Mapa final'!$H$28="Baja",'Mapa final'!$L$28="Moderado"),CONCATENATE("R",'Mapa final'!$A$28),"")</f>
        <v/>
      </c>
      <c r="W36" s="324"/>
      <c r="X36" s="324" t="str">
        <f>IF(AND('Mapa final'!$H$34="Baja",'Mapa final'!$L$34="Moderado"),CONCATENATE("R",'Mapa final'!$A$34),"")</f>
        <v/>
      </c>
      <c r="Y36" s="324"/>
      <c r="Z36" s="324" t="str">
        <f>IF(AND('Mapa final'!$H$40="Baja",'Mapa final'!$L$40="Moderado"),CONCATENATE("R",'Mapa final'!$A$40),"")</f>
        <v/>
      </c>
      <c r="AA36" s="325"/>
      <c r="AB36" s="307" t="str">
        <f>IF(AND('Mapa final'!$H$28="Baja",'Mapa final'!$L$28="Mayor"),CONCATENATE("R",'Mapa final'!$A$28),"")</f>
        <v/>
      </c>
      <c r="AC36" s="303"/>
      <c r="AD36" s="303" t="str">
        <f>IF(AND('Mapa final'!$H$34="Baja",'Mapa final'!$L$34="Mayor"),CONCATENATE("R",'Mapa final'!$A$34),"")</f>
        <v/>
      </c>
      <c r="AE36" s="303"/>
      <c r="AF36" s="303" t="str">
        <f>IF(AND('Mapa final'!$H$40="Baja",'Mapa final'!$L$40="Mayor"),CONCATENATE("R",'Mapa final'!$A$40),"")</f>
        <v/>
      </c>
      <c r="AG36" s="304"/>
      <c r="AH36" s="314" t="str">
        <f>IF(AND('Mapa final'!$H$28="Baja",'Mapa final'!$L$28="Catastrófico"),CONCATENATE("R",'Mapa final'!$A$28),"")</f>
        <v/>
      </c>
      <c r="AI36" s="315"/>
      <c r="AJ36" s="315" t="str">
        <f>IF(AND('Mapa final'!$H$34="Baja",'Mapa final'!$L$34="Catastrófico"),CONCATENATE("R",'Mapa final'!$A$34),"")</f>
        <v/>
      </c>
      <c r="AK36" s="315"/>
      <c r="AL36" s="315" t="str">
        <f>IF(AND('Mapa final'!$H$40="Baja",'Mapa final'!$L$40="Catastrófico"),CONCATENATE("R",'Mapa final'!$A$40),"")</f>
        <v/>
      </c>
      <c r="AM36" s="316"/>
      <c r="AN36" s="81"/>
      <c r="AO36" s="288"/>
      <c r="AP36" s="289"/>
      <c r="AQ36" s="289"/>
      <c r="AR36" s="289"/>
      <c r="AS36" s="289"/>
      <c r="AT36" s="290"/>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256"/>
      <c r="C37" s="256"/>
      <c r="D37" s="257"/>
      <c r="E37" s="300"/>
      <c r="F37" s="301"/>
      <c r="G37" s="301"/>
      <c r="H37" s="301"/>
      <c r="I37" s="301"/>
      <c r="J37" s="335"/>
      <c r="K37" s="336"/>
      <c r="L37" s="336"/>
      <c r="M37" s="336"/>
      <c r="N37" s="336"/>
      <c r="O37" s="337"/>
      <c r="P37" s="327"/>
      <c r="Q37" s="327"/>
      <c r="R37" s="327"/>
      <c r="S37" s="327"/>
      <c r="T37" s="327"/>
      <c r="U37" s="328"/>
      <c r="V37" s="326"/>
      <c r="W37" s="327"/>
      <c r="X37" s="327"/>
      <c r="Y37" s="327"/>
      <c r="Z37" s="327"/>
      <c r="AA37" s="328"/>
      <c r="AB37" s="311"/>
      <c r="AC37" s="312"/>
      <c r="AD37" s="312"/>
      <c r="AE37" s="312"/>
      <c r="AF37" s="312"/>
      <c r="AG37" s="313"/>
      <c r="AH37" s="317"/>
      <c r="AI37" s="318"/>
      <c r="AJ37" s="318"/>
      <c r="AK37" s="318"/>
      <c r="AL37" s="318"/>
      <c r="AM37" s="319"/>
      <c r="AN37" s="81"/>
      <c r="AO37" s="291"/>
      <c r="AP37" s="292"/>
      <c r="AQ37" s="292"/>
      <c r="AR37" s="292"/>
      <c r="AS37" s="292"/>
      <c r="AT37" s="293"/>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256"/>
      <c r="C38" s="256"/>
      <c r="D38" s="257"/>
      <c r="E38" s="294" t="s">
        <v>113</v>
      </c>
      <c r="F38" s="295"/>
      <c r="G38" s="295"/>
      <c r="H38" s="295"/>
      <c r="I38" s="296"/>
      <c r="J38" s="338" t="e">
        <f>IF(AND('Mapa final'!#REF!="Muy Baja",'Mapa final'!#REF!="Leve"),CONCATENATE("R",'Mapa final'!#REF!),"")</f>
        <v>#REF!</v>
      </c>
      <c r="K38" s="339"/>
      <c r="L38" s="339" t="str">
        <f>IF(AND('Mapa final'!$H$10="Muy Baja",'Mapa final'!$L$10="Leve"),CONCATENATE("R",'Mapa final'!$A$10),"")</f>
        <v/>
      </c>
      <c r="M38" s="339"/>
      <c r="N38" s="339" t="str">
        <f>IF(AND('Mapa final'!$H$11="Muy Baja",'Mapa final'!$L$11="Leve"),CONCATENATE("R",'Mapa final'!$A$11),"")</f>
        <v/>
      </c>
      <c r="O38" s="340"/>
      <c r="P38" s="338" t="e">
        <f>IF(AND('Mapa final'!#REF!="Muy Baja",'Mapa final'!#REF!="Menor"),CONCATENATE("R",'Mapa final'!#REF!),"")</f>
        <v>#REF!</v>
      </c>
      <c r="Q38" s="339"/>
      <c r="R38" s="339" t="str">
        <f>IF(AND('Mapa final'!$H$10="Muy Baja",'Mapa final'!$L$10="Menor"),CONCATENATE("R",'Mapa final'!$A$10),"")</f>
        <v/>
      </c>
      <c r="S38" s="339"/>
      <c r="T38" s="339" t="str">
        <f>IF(AND('Mapa final'!$H$11="Muy Baja",'Mapa final'!$L$11="Menor"),CONCATENATE("R",'Mapa final'!$A$11),"")</f>
        <v/>
      </c>
      <c r="U38" s="340"/>
      <c r="V38" s="329" t="e">
        <f>IF(AND('Mapa final'!#REF!="Muy Baja",'Mapa final'!#REF!="Moderado"),CONCATENATE("R",'Mapa final'!#REF!),"")</f>
        <v>#REF!</v>
      </c>
      <c r="W38" s="330"/>
      <c r="X38" s="330" t="str">
        <f>IF(AND('Mapa final'!$H$10="Muy Baja",'Mapa final'!$L$10="Moderado"),CONCATENATE("R",'Mapa final'!$A$10),"")</f>
        <v/>
      </c>
      <c r="Y38" s="330"/>
      <c r="Z38" s="330" t="str">
        <f>IF(AND('Mapa final'!$H$11="Muy Baja",'Mapa final'!$L$11="Moderado"),CONCATENATE("R",'Mapa final'!$A$11),"")</f>
        <v/>
      </c>
      <c r="AA38" s="331"/>
      <c r="AB38" s="305" t="e">
        <f>IF(AND('Mapa final'!#REF!="Muy Baja",'Mapa final'!#REF!="Mayor"),CONCATENATE("R",'Mapa final'!#REF!),"")</f>
        <v>#REF!</v>
      </c>
      <c r="AC38" s="306"/>
      <c r="AD38" s="306" t="str">
        <f>IF(AND('Mapa final'!$H$10="Muy Baja",'Mapa final'!$L$10="Mayor"),CONCATENATE("R",'Mapa final'!$A$10),"")</f>
        <v/>
      </c>
      <c r="AE38" s="306"/>
      <c r="AF38" s="306" t="str">
        <f>IF(AND('Mapa final'!$H$11="Muy Baja",'Mapa final'!$L$11="Mayor"),CONCATENATE("R",'Mapa final'!$A$11),"")</f>
        <v/>
      </c>
      <c r="AG38" s="308"/>
      <c r="AH38" s="320" t="e">
        <f>IF(AND('Mapa final'!#REF!="Muy Baja",'Mapa final'!#REF!="Catastrófico"),CONCATENATE("R",'Mapa final'!#REF!),"")</f>
        <v>#REF!</v>
      </c>
      <c r="AI38" s="321"/>
      <c r="AJ38" s="321" t="str">
        <f>IF(AND('Mapa final'!$H$10="Muy Baja",'Mapa final'!$L$10="Catastrófico"),CONCATENATE("R",'Mapa final'!$A$10),"")</f>
        <v/>
      </c>
      <c r="AK38" s="321"/>
      <c r="AL38" s="321" t="str">
        <f>IF(AND('Mapa final'!$H$11="Muy Baja",'Mapa final'!$L$11="Catastrófico"),CONCATENATE("R",'Mapa final'!$A$11),"")</f>
        <v/>
      </c>
      <c r="AM38" s="322"/>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256"/>
      <c r="C39" s="256"/>
      <c r="D39" s="257"/>
      <c r="E39" s="297"/>
      <c r="F39" s="298"/>
      <c r="G39" s="298"/>
      <c r="H39" s="298"/>
      <c r="I39" s="299"/>
      <c r="J39" s="334"/>
      <c r="K39" s="332"/>
      <c r="L39" s="332"/>
      <c r="M39" s="332"/>
      <c r="N39" s="332"/>
      <c r="O39" s="333"/>
      <c r="P39" s="334"/>
      <c r="Q39" s="332"/>
      <c r="R39" s="332"/>
      <c r="S39" s="332"/>
      <c r="T39" s="332"/>
      <c r="U39" s="333"/>
      <c r="V39" s="323"/>
      <c r="W39" s="324"/>
      <c r="X39" s="324"/>
      <c r="Y39" s="324"/>
      <c r="Z39" s="324"/>
      <c r="AA39" s="325"/>
      <c r="AB39" s="307"/>
      <c r="AC39" s="303"/>
      <c r="AD39" s="303"/>
      <c r="AE39" s="303"/>
      <c r="AF39" s="303"/>
      <c r="AG39" s="304"/>
      <c r="AH39" s="314"/>
      <c r="AI39" s="315"/>
      <c r="AJ39" s="315"/>
      <c r="AK39" s="315"/>
      <c r="AL39" s="315"/>
      <c r="AM39" s="316"/>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256"/>
      <c r="C40" s="256"/>
      <c r="D40" s="257"/>
      <c r="E40" s="297"/>
      <c r="F40" s="298"/>
      <c r="G40" s="298"/>
      <c r="H40" s="298"/>
      <c r="I40" s="299"/>
      <c r="J40" s="334" t="str">
        <f>IF(AND('Mapa final'!$H$12="Muy Baja",'Mapa final'!$L$12="Leve"),CONCATENATE("R",'Mapa final'!$A$12),"")</f>
        <v/>
      </c>
      <c r="K40" s="332"/>
      <c r="L40" s="332" t="str">
        <f>IF(AND('Mapa final'!$H$13="Muy Baja",'Mapa final'!$L$13="Leve"),CONCATENATE("R",'Mapa final'!$A$13),"")</f>
        <v/>
      </c>
      <c r="M40" s="332"/>
      <c r="N40" s="332" t="str">
        <f>IF(AND('Mapa final'!$H$14="Muy Baja",'Mapa final'!$L$14="Leve"),CONCATENATE("R",'Mapa final'!$A$14),"")</f>
        <v/>
      </c>
      <c r="O40" s="333"/>
      <c r="P40" s="334" t="str">
        <f>IF(AND('Mapa final'!$H$12="Muy Baja",'Mapa final'!$L$12="Menor"),CONCATENATE("R",'Mapa final'!$A$12),"")</f>
        <v/>
      </c>
      <c r="Q40" s="332"/>
      <c r="R40" s="332" t="str">
        <f>IF(AND('Mapa final'!$H$13="Muy Baja",'Mapa final'!$L$13="Menor"),CONCATENATE("R",'Mapa final'!$A$13),"")</f>
        <v/>
      </c>
      <c r="S40" s="332"/>
      <c r="T40" s="332" t="str">
        <f>IF(AND('Mapa final'!$H$14="Muy Baja",'Mapa final'!$L$14="Menor"),CONCATENATE("R",'Mapa final'!$A$14),"")</f>
        <v/>
      </c>
      <c r="U40" s="333"/>
      <c r="V40" s="323" t="str">
        <f>IF(AND('Mapa final'!$H$12="Muy Baja",'Mapa final'!$L$12="Moderado"),CONCATENATE("R",'Mapa final'!$A$12),"")</f>
        <v/>
      </c>
      <c r="W40" s="324"/>
      <c r="X40" s="324" t="str">
        <f>IF(AND('Mapa final'!$H$13="Muy Baja",'Mapa final'!$L$13="Moderado"),CONCATENATE("R",'Mapa final'!$A$13),"")</f>
        <v/>
      </c>
      <c r="Y40" s="324"/>
      <c r="Z40" s="324" t="str">
        <f>IF(AND('Mapa final'!$H$14="Muy Baja",'Mapa final'!$L$14="Moderado"),CONCATENATE("R",'Mapa final'!$A$14),"")</f>
        <v/>
      </c>
      <c r="AA40" s="325"/>
      <c r="AB40" s="307" t="str">
        <f>IF(AND('Mapa final'!$H$12="Muy Baja",'Mapa final'!$L$12="Mayor"),CONCATENATE("R",'Mapa final'!$A$12),"")</f>
        <v/>
      </c>
      <c r="AC40" s="303"/>
      <c r="AD40" s="303" t="str">
        <f>IF(AND('Mapa final'!$H$13="Muy Baja",'Mapa final'!$L$13="Mayor"),CONCATENATE("R",'Mapa final'!$A$13),"")</f>
        <v/>
      </c>
      <c r="AE40" s="303"/>
      <c r="AF40" s="303" t="str">
        <f>IF(AND('Mapa final'!$H$14="Muy Baja",'Mapa final'!$L$14="Mayor"),CONCATENATE("R",'Mapa final'!$A$14),"")</f>
        <v/>
      </c>
      <c r="AG40" s="304"/>
      <c r="AH40" s="314" t="str">
        <f>IF(AND('Mapa final'!$H$12="Muy Baja",'Mapa final'!$L$12="Catastrófico"),CONCATENATE("R",'Mapa final'!$A$12),"")</f>
        <v/>
      </c>
      <c r="AI40" s="315"/>
      <c r="AJ40" s="315" t="str">
        <f>IF(AND('Mapa final'!$H$13="Muy Baja",'Mapa final'!$L$13="Catastrófico"),CONCATENATE("R",'Mapa final'!$A$13),"")</f>
        <v/>
      </c>
      <c r="AK40" s="315"/>
      <c r="AL40" s="315" t="str">
        <f>IF(AND('Mapa final'!$H$14="Muy Baja",'Mapa final'!$L$14="Catastrófico"),CONCATENATE("R",'Mapa final'!$A$14),"")</f>
        <v/>
      </c>
      <c r="AM40" s="316"/>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256"/>
      <c r="C41" s="256"/>
      <c r="D41" s="257"/>
      <c r="E41" s="297"/>
      <c r="F41" s="298"/>
      <c r="G41" s="298"/>
      <c r="H41" s="298"/>
      <c r="I41" s="299"/>
      <c r="J41" s="334"/>
      <c r="K41" s="332"/>
      <c r="L41" s="332"/>
      <c r="M41" s="332"/>
      <c r="N41" s="332"/>
      <c r="O41" s="333"/>
      <c r="P41" s="334"/>
      <c r="Q41" s="332"/>
      <c r="R41" s="332"/>
      <c r="S41" s="332"/>
      <c r="T41" s="332"/>
      <c r="U41" s="333"/>
      <c r="V41" s="323"/>
      <c r="W41" s="324"/>
      <c r="X41" s="324"/>
      <c r="Y41" s="324"/>
      <c r="Z41" s="324"/>
      <c r="AA41" s="325"/>
      <c r="AB41" s="307"/>
      <c r="AC41" s="303"/>
      <c r="AD41" s="303"/>
      <c r="AE41" s="303"/>
      <c r="AF41" s="303"/>
      <c r="AG41" s="304"/>
      <c r="AH41" s="314"/>
      <c r="AI41" s="315"/>
      <c r="AJ41" s="315"/>
      <c r="AK41" s="315"/>
      <c r="AL41" s="315"/>
      <c r="AM41" s="316"/>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256"/>
      <c r="C42" s="256"/>
      <c r="D42" s="257"/>
      <c r="E42" s="297"/>
      <c r="F42" s="298"/>
      <c r="G42" s="298"/>
      <c r="H42" s="298"/>
      <c r="I42" s="299"/>
      <c r="J42" s="334" t="str">
        <f>IF(AND('Mapa final'!$H$15="Muy Baja",'Mapa final'!$L$15="Leve"),CONCATENATE("R",'Mapa final'!$A$15),"")</f>
        <v/>
      </c>
      <c r="K42" s="332"/>
      <c r="L42" s="332" t="str">
        <f>IF(AND('Mapa final'!$H$16="Muy Baja",'Mapa final'!$L$16="Leve"),CONCATENATE("R",'Mapa final'!$A$16),"")</f>
        <v/>
      </c>
      <c r="M42" s="332"/>
      <c r="N42" s="332" t="str">
        <f>IF(AND('Mapa final'!$H$22="Muy Baja",'Mapa final'!$L$22="Leve"),CONCATENATE("R",'Mapa final'!$A$22),"")</f>
        <v/>
      </c>
      <c r="O42" s="333"/>
      <c r="P42" s="334" t="str">
        <f>IF(AND('Mapa final'!$H$15="Muy Baja",'Mapa final'!$L$15="Menor"),CONCATENATE("R",'Mapa final'!$A$15),"")</f>
        <v/>
      </c>
      <c r="Q42" s="332"/>
      <c r="R42" s="332" t="str">
        <f>IF(AND('Mapa final'!$H$16="Muy Baja",'Mapa final'!$L$16="Menor"),CONCATENATE("R",'Mapa final'!$A$16),"")</f>
        <v/>
      </c>
      <c r="S42" s="332"/>
      <c r="T42" s="332" t="str">
        <f>IF(AND('Mapa final'!$H$22="Muy Baja",'Mapa final'!$L$22="Menor"),CONCATENATE("R",'Mapa final'!$A$22),"")</f>
        <v/>
      </c>
      <c r="U42" s="333"/>
      <c r="V42" s="323" t="str">
        <f>IF(AND('Mapa final'!$H$15="Muy Baja",'Mapa final'!$L$15="Moderado"),CONCATENATE("R",'Mapa final'!$A$15),"")</f>
        <v/>
      </c>
      <c r="W42" s="324"/>
      <c r="X42" s="324" t="str">
        <f>IF(AND('Mapa final'!$H$16="Muy Baja",'Mapa final'!$L$16="Moderado"),CONCATENATE("R",'Mapa final'!$A$16),"")</f>
        <v/>
      </c>
      <c r="Y42" s="324"/>
      <c r="Z42" s="324" t="str">
        <f>IF(AND('Mapa final'!$H$22="Muy Baja",'Mapa final'!$L$22="Moderado"),CONCATENATE("R",'Mapa final'!$A$22),"")</f>
        <v/>
      </c>
      <c r="AA42" s="325"/>
      <c r="AB42" s="307" t="str">
        <f>IF(AND('Mapa final'!$H$15="Muy Baja",'Mapa final'!$L$15="Mayor"),CONCATENATE("R",'Mapa final'!$A$15),"")</f>
        <v/>
      </c>
      <c r="AC42" s="303"/>
      <c r="AD42" s="303" t="str">
        <f>IF(AND('Mapa final'!$H$16="Muy Baja",'Mapa final'!$L$16="Mayor"),CONCATENATE("R",'Mapa final'!$A$16),"")</f>
        <v/>
      </c>
      <c r="AE42" s="303"/>
      <c r="AF42" s="303" t="str">
        <f>IF(AND('Mapa final'!$H$22="Muy Baja",'Mapa final'!$L$22="Mayor"),CONCATENATE("R",'Mapa final'!$A$22),"")</f>
        <v/>
      </c>
      <c r="AG42" s="304"/>
      <c r="AH42" s="314" t="str">
        <f>IF(AND('Mapa final'!$H$15="Muy Baja",'Mapa final'!$L$15="Catastrófico"),CONCATENATE("R",'Mapa final'!$A$15),"")</f>
        <v/>
      </c>
      <c r="AI42" s="315"/>
      <c r="AJ42" s="315" t="str">
        <f>IF(AND('Mapa final'!$H$16="Muy Baja",'Mapa final'!$L$16="Catastrófico"),CONCATENATE("R",'Mapa final'!$A$16),"")</f>
        <v/>
      </c>
      <c r="AK42" s="315"/>
      <c r="AL42" s="315" t="str">
        <f>IF(AND('Mapa final'!$H$22="Muy Baja",'Mapa final'!$L$22="Catastrófico"),CONCATENATE("R",'Mapa final'!$A$22),"")</f>
        <v/>
      </c>
      <c r="AM42" s="316"/>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256"/>
      <c r="C43" s="256"/>
      <c r="D43" s="257"/>
      <c r="E43" s="297"/>
      <c r="F43" s="298"/>
      <c r="G43" s="298"/>
      <c r="H43" s="298"/>
      <c r="I43" s="299"/>
      <c r="J43" s="334"/>
      <c r="K43" s="332"/>
      <c r="L43" s="332"/>
      <c r="M43" s="332"/>
      <c r="N43" s="332"/>
      <c r="O43" s="333"/>
      <c r="P43" s="334"/>
      <c r="Q43" s="332"/>
      <c r="R43" s="332"/>
      <c r="S43" s="332"/>
      <c r="T43" s="332"/>
      <c r="U43" s="333"/>
      <c r="V43" s="323"/>
      <c r="W43" s="324"/>
      <c r="X43" s="324"/>
      <c r="Y43" s="324"/>
      <c r="Z43" s="324"/>
      <c r="AA43" s="325"/>
      <c r="AB43" s="307"/>
      <c r="AC43" s="303"/>
      <c r="AD43" s="303"/>
      <c r="AE43" s="303"/>
      <c r="AF43" s="303"/>
      <c r="AG43" s="304"/>
      <c r="AH43" s="314"/>
      <c r="AI43" s="315"/>
      <c r="AJ43" s="315"/>
      <c r="AK43" s="315"/>
      <c r="AL43" s="315"/>
      <c r="AM43" s="316"/>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256"/>
      <c r="C44" s="256"/>
      <c r="D44" s="257"/>
      <c r="E44" s="297"/>
      <c r="F44" s="298"/>
      <c r="G44" s="298"/>
      <c r="H44" s="298"/>
      <c r="I44" s="299"/>
      <c r="J44" s="334" t="str">
        <f>IF(AND('Mapa final'!$H$28="Muy Baja",'Mapa final'!$L$28="Leve"),CONCATENATE("R",'Mapa final'!$A$28),"")</f>
        <v/>
      </c>
      <c r="K44" s="332"/>
      <c r="L44" s="332" t="str">
        <f>IF(AND('Mapa final'!$H$34="Muy Baja",'Mapa final'!$L$34="Leve"),CONCATENATE("R",'Mapa final'!$A$34),"")</f>
        <v/>
      </c>
      <c r="M44" s="332"/>
      <c r="N44" s="332" t="str">
        <f>IF(AND('Mapa final'!$H$40="Muy Baja",'Mapa final'!$L$40="Leve"),CONCATENATE("R",'Mapa final'!$A$40),"")</f>
        <v/>
      </c>
      <c r="O44" s="333"/>
      <c r="P44" s="334" t="str">
        <f>IF(AND('Mapa final'!$H$28="Muy Baja",'Mapa final'!$L$28="Menor"),CONCATENATE("R",'Mapa final'!$A$28),"")</f>
        <v/>
      </c>
      <c r="Q44" s="332"/>
      <c r="R44" s="332" t="str">
        <f>IF(AND('Mapa final'!$H$34="Muy Baja",'Mapa final'!$L$34="Menor"),CONCATENATE("R",'Mapa final'!$A$34),"")</f>
        <v/>
      </c>
      <c r="S44" s="332"/>
      <c r="T44" s="332" t="str">
        <f>IF(AND('Mapa final'!$H$40="Muy Baja",'Mapa final'!$L$40="Menor"),CONCATENATE("R",'Mapa final'!$A$40),"")</f>
        <v/>
      </c>
      <c r="U44" s="333"/>
      <c r="V44" s="323" t="str">
        <f>IF(AND('Mapa final'!$H$28="Muy Baja",'Mapa final'!$L$28="Moderado"),CONCATENATE("R",'Mapa final'!$A$28),"")</f>
        <v/>
      </c>
      <c r="W44" s="324"/>
      <c r="X44" s="324" t="str">
        <f>IF(AND('Mapa final'!$H$34="Muy Baja",'Mapa final'!$L$34="Moderado"),CONCATENATE("R",'Mapa final'!$A$34),"")</f>
        <v/>
      </c>
      <c r="Y44" s="324"/>
      <c r="Z44" s="324" t="str">
        <f>IF(AND('Mapa final'!$H$40="Muy Baja",'Mapa final'!$L$40="Moderado"),CONCATENATE("R",'Mapa final'!$A$40),"")</f>
        <v/>
      </c>
      <c r="AA44" s="325"/>
      <c r="AB44" s="307" t="str">
        <f>IF(AND('Mapa final'!$H$28="Muy Baja",'Mapa final'!$L$28="Mayor"),CONCATENATE("R",'Mapa final'!$A$28),"")</f>
        <v/>
      </c>
      <c r="AC44" s="303"/>
      <c r="AD44" s="303" t="str">
        <f>IF(AND('Mapa final'!$H$34="Muy Baja",'Mapa final'!$L$34="Mayor"),CONCATENATE("R",'Mapa final'!$A$34),"")</f>
        <v/>
      </c>
      <c r="AE44" s="303"/>
      <c r="AF44" s="303" t="str">
        <f>IF(AND('Mapa final'!$H$40="Muy Baja",'Mapa final'!$L$40="Mayor"),CONCATENATE("R",'Mapa final'!$A$40),"")</f>
        <v/>
      </c>
      <c r="AG44" s="304"/>
      <c r="AH44" s="314" t="str">
        <f>IF(AND('Mapa final'!$H$28="Muy Baja",'Mapa final'!$L$28="Catastrófico"),CONCATENATE("R",'Mapa final'!$A$28),"")</f>
        <v/>
      </c>
      <c r="AI44" s="315"/>
      <c r="AJ44" s="315" t="str">
        <f>IF(AND('Mapa final'!$H$34="Muy Baja",'Mapa final'!$L$34="Catastrófico"),CONCATENATE("R",'Mapa final'!$A$34),"")</f>
        <v/>
      </c>
      <c r="AK44" s="315"/>
      <c r="AL44" s="315" t="str">
        <f>IF(AND('Mapa final'!$H$40="Muy Baja",'Mapa final'!$L$40="Catastrófico"),CONCATENATE("R",'Mapa final'!$A$40),"")</f>
        <v/>
      </c>
      <c r="AM44" s="316"/>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256"/>
      <c r="C45" s="256"/>
      <c r="D45" s="257"/>
      <c r="E45" s="300"/>
      <c r="F45" s="301"/>
      <c r="G45" s="301"/>
      <c r="H45" s="301"/>
      <c r="I45" s="302"/>
      <c r="J45" s="335"/>
      <c r="K45" s="336"/>
      <c r="L45" s="336"/>
      <c r="M45" s="336"/>
      <c r="N45" s="336"/>
      <c r="O45" s="337"/>
      <c r="P45" s="335"/>
      <c r="Q45" s="336"/>
      <c r="R45" s="336"/>
      <c r="S45" s="336"/>
      <c r="T45" s="336"/>
      <c r="U45" s="337"/>
      <c r="V45" s="326"/>
      <c r="W45" s="327"/>
      <c r="X45" s="327"/>
      <c r="Y45" s="327"/>
      <c r="Z45" s="327"/>
      <c r="AA45" s="328"/>
      <c r="AB45" s="311"/>
      <c r="AC45" s="312"/>
      <c r="AD45" s="312"/>
      <c r="AE45" s="312"/>
      <c r="AF45" s="312"/>
      <c r="AG45" s="313"/>
      <c r="AH45" s="317"/>
      <c r="AI45" s="318"/>
      <c r="AJ45" s="318"/>
      <c r="AK45" s="318"/>
      <c r="AL45" s="318"/>
      <c r="AM45" s="319"/>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294" t="s">
        <v>112</v>
      </c>
      <c r="K46" s="295"/>
      <c r="L46" s="295"/>
      <c r="M46" s="295"/>
      <c r="N46" s="295"/>
      <c r="O46" s="296"/>
      <c r="P46" s="294" t="s">
        <v>111</v>
      </c>
      <c r="Q46" s="295"/>
      <c r="R46" s="295"/>
      <c r="S46" s="295"/>
      <c r="T46" s="295"/>
      <c r="U46" s="296"/>
      <c r="V46" s="294" t="s">
        <v>110</v>
      </c>
      <c r="W46" s="295"/>
      <c r="X46" s="295"/>
      <c r="Y46" s="295"/>
      <c r="Z46" s="295"/>
      <c r="AA46" s="296"/>
      <c r="AB46" s="294" t="s">
        <v>109</v>
      </c>
      <c r="AC46" s="310"/>
      <c r="AD46" s="295"/>
      <c r="AE46" s="295"/>
      <c r="AF46" s="295"/>
      <c r="AG46" s="296"/>
      <c r="AH46" s="294" t="s">
        <v>108</v>
      </c>
      <c r="AI46" s="295"/>
      <c r="AJ46" s="295"/>
      <c r="AK46" s="295"/>
      <c r="AL46" s="295"/>
      <c r="AM46" s="296"/>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297"/>
      <c r="K47" s="298"/>
      <c r="L47" s="298"/>
      <c r="M47" s="298"/>
      <c r="N47" s="298"/>
      <c r="O47" s="299"/>
      <c r="P47" s="297"/>
      <c r="Q47" s="298"/>
      <c r="R47" s="298"/>
      <c r="S47" s="298"/>
      <c r="T47" s="298"/>
      <c r="U47" s="299"/>
      <c r="V47" s="297"/>
      <c r="W47" s="298"/>
      <c r="X47" s="298"/>
      <c r="Y47" s="298"/>
      <c r="Z47" s="298"/>
      <c r="AA47" s="299"/>
      <c r="AB47" s="297"/>
      <c r="AC47" s="298"/>
      <c r="AD47" s="298"/>
      <c r="AE47" s="298"/>
      <c r="AF47" s="298"/>
      <c r="AG47" s="299"/>
      <c r="AH47" s="297"/>
      <c r="AI47" s="298"/>
      <c r="AJ47" s="298"/>
      <c r="AK47" s="298"/>
      <c r="AL47" s="298"/>
      <c r="AM47" s="299"/>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297"/>
      <c r="K48" s="298"/>
      <c r="L48" s="298"/>
      <c r="M48" s="298"/>
      <c r="N48" s="298"/>
      <c r="O48" s="299"/>
      <c r="P48" s="297"/>
      <c r="Q48" s="298"/>
      <c r="R48" s="298"/>
      <c r="S48" s="298"/>
      <c r="T48" s="298"/>
      <c r="U48" s="299"/>
      <c r="V48" s="297"/>
      <c r="W48" s="298"/>
      <c r="X48" s="298"/>
      <c r="Y48" s="298"/>
      <c r="Z48" s="298"/>
      <c r="AA48" s="299"/>
      <c r="AB48" s="297"/>
      <c r="AC48" s="298"/>
      <c r="AD48" s="298"/>
      <c r="AE48" s="298"/>
      <c r="AF48" s="298"/>
      <c r="AG48" s="299"/>
      <c r="AH48" s="297"/>
      <c r="AI48" s="298"/>
      <c r="AJ48" s="298"/>
      <c r="AK48" s="298"/>
      <c r="AL48" s="298"/>
      <c r="AM48" s="299"/>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297"/>
      <c r="K49" s="298"/>
      <c r="L49" s="298"/>
      <c r="M49" s="298"/>
      <c r="N49" s="298"/>
      <c r="O49" s="299"/>
      <c r="P49" s="297"/>
      <c r="Q49" s="298"/>
      <c r="R49" s="298"/>
      <c r="S49" s="298"/>
      <c r="T49" s="298"/>
      <c r="U49" s="299"/>
      <c r="V49" s="297"/>
      <c r="W49" s="298"/>
      <c r="X49" s="298"/>
      <c r="Y49" s="298"/>
      <c r="Z49" s="298"/>
      <c r="AA49" s="299"/>
      <c r="AB49" s="297"/>
      <c r="AC49" s="298"/>
      <c r="AD49" s="298"/>
      <c r="AE49" s="298"/>
      <c r="AF49" s="298"/>
      <c r="AG49" s="299"/>
      <c r="AH49" s="297"/>
      <c r="AI49" s="298"/>
      <c r="AJ49" s="298"/>
      <c r="AK49" s="298"/>
      <c r="AL49" s="298"/>
      <c r="AM49" s="299"/>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297"/>
      <c r="K50" s="298"/>
      <c r="L50" s="298"/>
      <c r="M50" s="298"/>
      <c r="N50" s="298"/>
      <c r="O50" s="299"/>
      <c r="P50" s="297"/>
      <c r="Q50" s="298"/>
      <c r="R50" s="298"/>
      <c r="S50" s="298"/>
      <c r="T50" s="298"/>
      <c r="U50" s="299"/>
      <c r="V50" s="297"/>
      <c r="W50" s="298"/>
      <c r="X50" s="298"/>
      <c r="Y50" s="298"/>
      <c r="Z50" s="298"/>
      <c r="AA50" s="299"/>
      <c r="AB50" s="297"/>
      <c r="AC50" s="298"/>
      <c r="AD50" s="298"/>
      <c r="AE50" s="298"/>
      <c r="AF50" s="298"/>
      <c r="AG50" s="299"/>
      <c r="AH50" s="297"/>
      <c r="AI50" s="298"/>
      <c r="AJ50" s="298"/>
      <c r="AK50" s="298"/>
      <c r="AL50" s="298"/>
      <c r="AM50" s="299"/>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300"/>
      <c r="K51" s="301"/>
      <c r="L51" s="301"/>
      <c r="M51" s="301"/>
      <c r="N51" s="301"/>
      <c r="O51" s="302"/>
      <c r="P51" s="300"/>
      <c r="Q51" s="301"/>
      <c r="R51" s="301"/>
      <c r="S51" s="301"/>
      <c r="T51" s="301"/>
      <c r="U51" s="302"/>
      <c r="V51" s="300"/>
      <c r="W51" s="301"/>
      <c r="X51" s="301"/>
      <c r="Y51" s="301"/>
      <c r="Z51" s="301"/>
      <c r="AA51" s="302"/>
      <c r="AB51" s="300"/>
      <c r="AC51" s="301"/>
      <c r="AD51" s="301"/>
      <c r="AE51" s="301"/>
      <c r="AF51" s="301"/>
      <c r="AG51" s="302"/>
      <c r="AH51" s="300"/>
      <c r="AI51" s="301"/>
      <c r="AJ51" s="301"/>
      <c r="AK51" s="301"/>
      <c r="AL51" s="301"/>
      <c r="AM51" s="302"/>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R50" sqref="R5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367" t="s">
        <v>160</v>
      </c>
      <c r="C2" s="368"/>
      <c r="D2" s="368"/>
      <c r="E2" s="368"/>
      <c r="F2" s="368"/>
      <c r="G2" s="368"/>
      <c r="H2" s="368"/>
      <c r="I2" s="368"/>
      <c r="J2" s="309" t="s">
        <v>2</v>
      </c>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c r="AL2" s="309"/>
      <c r="AM2" s="309"/>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368"/>
      <c r="C3" s="368"/>
      <c r="D3" s="368"/>
      <c r="E3" s="368"/>
      <c r="F3" s="368"/>
      <c r="G3" s="368"/>
      <c r="H3" s="368"/>
      <c r="I3" s="368"/>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368"/>
      <c r="C4" s="368"/>
      <c r="D4" s="368"/>
      <c r="E4" s="368"/>
      <c r="F4" s="368"/>
      <c r="G4" s="368"/>
      <c r="H4" s="368"/>
      <c r="I4" s="368"/>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256" t="s">
        <v>4</v>
      </c>
      <c r="C6" s="256"/>
      <c r="D6" s="257"/>
      <c r="E6" s="351" t="s">
        <v>116</v>
      </c>
      <c r="F6" s="352"/>
      <c r="G6" s="352"/>
      <c r="H6" s="352"/>
      <c r="I6" s="369"/>
      <c r="J6" s="44" t="e">
        <f>IF(AND('Mapa final'!#REF!="Muy Alta",'Mapa final'!#REF!="Leve"),CONCATENATE("R1C",'Mapa final'!#REF!),"")</f>
        <v>#REF!</v>
      </c>
      <c r="K6" s="45" t="e">
        <f>IF(AND('Mapa final'!#REF!="Muy Alta",'Mapa final'!#REF!="Leve"),CONCATENATE("R1C",'Mapa final'!#REF!),"")</f>
        <v>#REF!</v>
      </c>
      <c r="L6" s="45" t="e">
        <f>IF(AND('Mapa final'!#REF!="Muy Alta",'Mapa final'!#REF!="Leve"),CONCATENATE("R1C",'Mapa final'!#REF!),"")</f>
        <v>#REF!</v>
      </c>
      <c r="M6" s="45" t="e">
        <f>IF(AND('Mapa final'!#REF!="Muy Alta",'Mapa final'!#REF!="Leve"),CONCATENATE("R1C",'Mapa final'!#REF!),"")</f>
        <v>#REF!</v>
      </c>
      <c r="N6" s="45" t="e">
        <f>IF(AND('Mapa final'!#REF!="Muy Alta",'Mapa final'!#REF!="Leve"),CONCATENATE("R1C",'Mapa final'!#REF!),"")</f>
        <v>#REF!</v>
      </c>
      <c r="O6" s="46" t="e">
        <f>IF(AND('Mapa final'!#REF!="Muy Alta",'Mapa final'!#REF!="Leve"),CONCATENATE("R1C",'Mapa final'!#REF!),"")</f>
        <v>#REF!</v>
      </c>
      <c r="P6" s="44" t="e">
        <f>IF(AND('Mapa final'!#REF!="Muy Alta",'Mapa final'!#REF!="Menor"),CONCATENATE("R1C",'Mapa final'!#REF!),"")</f>
        <v>#REF!</v>
      </c>
      <c r="Q6" s="45" t="e">
        <f>IF(AND('Mapa final'!#REF!="Muy Alta",'Mapa final'!#REF!="Menor"),CONCATENATE("R1C",'Mapa final'!#REF!),"")</f>
        <v>#REF!</v>
      </c>
      <c r="R6" s="45" t="e">
        <f>IF(AND('Mapa final'!#REF!="Muy Alta",'Mapa final'!#REF!="Menor"),CONCATENATE("R1C",'Mapa final'!#REF!),"")</f>
        <v>#REF!</v>
      </c>
      <c r="S6" s="45" t="e">
        <f>IF(AND('Mapa final'!#REF!="Muy Alta",'Mapa final'!#REF!="Menor"),CONCATENATE("R1C",'Mapa final'!#REF!),"")</f>
        <v>#REF!</v>
      </c>
      <c r="T6" s="45" t="e">
        <f>IF(AND('Mapa final'!#REF!="Muy Alta",'Mapa final'!#REF!="Menor"),CONCATENATE("R1C",'Mapa final'!#REF!),"")</f>
        <v>#REF!</v>
      </c>
      <c r="U6" s="46" t="e">
        <f>IF(AND('Mapa final'!#REF!="Muy Alta",'Mapa final'!#REF!="Menor"),CONCATENATE("R1C",'Mapa final'!#REF!),"")</f>
        <v>#REF!</v>
      </c>
      <c r="V6" s="44" t="e">
        <f>IF(AND('Mapa final'!#REF!="Muy Alta",'Mapa final'!#REF!="Moderado"),CONCATENATE("R1C",'Mapa final'!#REF!),"")</f>
        <v>#REF!</v>
      </c>
      <c r="W6" s="45" t="e">
        <f>IF(AND('Mapa final'!#REF!="Muy Alta",'Mapa final'!#REF!="Moderado"),CONCATENATE("R1C",'Mapa final'!#REF!),"")</f>
        <v>#REF!</v>
      </c>
      <c r="X6" s="45" t="e">
        <f>IF(AND('Mapa final'!#REF!="Muy Alta",'Mapa final'!#REF!="Moderado"),CONCATENATE("R1C",'Mapa final'!#REF!),"")</f>
        <v>#REF!</v>
      </c>
      <c r="Y6" s="45" t="e">
        <f>IF(AND('Mapa final'!#REF!="Muy Alta",'Mapa final'!#REF!="Moderado"),CONCATENATE("R1C",'Mapa final'!#REF!),"")</f>
        <v>#REF!</v>
      </c>
      <c r="Z6" s="45" t="e">
        <f>IF(AND('Mapa final'!#REF!="Muy Alta",'Mapa final'!#REF!="Moderado"),CONCATENATE("R1C",'Mapa final'!#REF!),"")</f>
        <v>#REF!</v>
      </c>
      <c r="AA6" s="46" t="e">
        <f>IF(AND('Mapa final'!#REF!="Muy Alta",'Mapa final'!#REF!="Moderado"),CONCATENATE("R1C",'Mapa final'!#REF!),"")</f>
        <v>#REF!</v>
      </c>
      <c r="AB6" s="44" t="e">
        <f>IF(AND('Mapa final'!#REF!="Muy Alta",'Mapa final'!#REF!="Mayor"),CONCATENATE("R1C",'Mapa final'!#REF!),"")</f>
        <v>#REF!</v>
      </c>
      <c r="AC6" s="45" t="e">
        <f>IF(AND('Mapa final'!#REF!="Muy Alta",'Mapa final'!#REF!="Mayor"),CONCATENATE("R1C",'Mapa final'!#REF!),"")</f>
        <v>#REF!</v>
      </c>
      <c r="AD6" s="45" t="e">
        <f>IF(AND('Mapa final'!#REF!="Muy Alta",'Mapa final'!#REF!="Mayor"),CONCATENATE("R1C",'Mapa final'!#REF!),"")</f>
        <v>#REF!</v>
      </c>
      <c r="AE6" s="45" t="e">
        <f>IF(AND('Mapa final'!#REF!="Muy Alta",'Mapa final'!#REF!="Mayor"),CONCATENATE("R1C",'Mapa final'!#REF!),"")</f>
        <v>#REF!</v>
      </c>
      <c r="AF6" s="45" t="e">
        <f>IF(AND('Mapa final'!#REF!="Muy Alta",'Mapa final'!#REF!="Mayor"),CONCATENATE("R1C",'Mapa final'!#REF!),"")</f>
        <v>#REF!</v>
      </c>
      <c r="AG6" s="46" t="e">
        <f>IF(AND('Mapa final'!#REF!="Muy Alta",'Mapa final'!#REF!="Mayor"),CONCATENATE("R1C",'Mapa final'!#REF!),"")</f>
        <v>#REF!</v>
      </c>
      <c r="AH6" s="47" t="e">
        <f>IF(AND('Mapa final'!#REF!="Muy Alta",'Mapa final'!#REF!="Catastrófico"),CONCATENATE("R1C",'Mapa final'!#REF!),"")</f>
        <v>#REF!</v>
      </c>
      <c r="AI6" s="48" t="e">
        <f>IF(AND('Mapa final'!#REF!="Muy Alta",'Mapa final'!#REF!="Catastrófico"),CONCATENATE("R1C",'Mapa final'!#REF!),"")</f>
        <v>#REF!</v>
      </c>
      <c r="AJ6" s="48" t="e">
        <f>IF(AND('Mapa final'!#REF!="Muy Alta",'Mapa final'!#REF!="Catastrófico"),CONCATENATE("R1C",'Mapa final'!#REF!),"")</f>
        <v>#REF!</v>
      </c>
      <c r="AK6" s="48" t="e">
        <f>IF(AND('Mapa final'!#REF!="Muy Alta",'Mapa final'!#REF!="Catastrófico"),CONCATENATE("R1C",'Mapa final'!#REF!),"")</f>
        <v>#REF!</v>
      </c>
      <c r="AL6" s="48" t="e">
        <f>IF(AND('Mapa final'!#REF!="Muy Alta",'Mapa final'!#REF!="Catastrófico"),CONCATENATE("R1C",'Mapa final'!#REF!),"")</f>
        <v>#REF!</v>
      </c>
      <c r="AM6" s="49" t="e">
        <f>IF(AND('Mapa final'!#REF!="Muy Alta",'Mapa final'!#REF!="Catastrófico"),CONCATENATE("R1C",'Mapa final'!#REF!),"")</f>
        <v>#REF!</v>
      </c>
      <c r="AN6" s="81"/>
      <c r="AO6" s="358" t="s">
        <v>79</v>
      </c>
      <c r="AP6" s="359"/>
      <c r="AQ6" s="359"/>
      <c r="AR6" s="359"/>
      <c r="AS6" s="359"/>
      <c r="AT6" s="360"/>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256"/>
      <c r="C7" s="256"/>
      <c r="D7" s="257"/>
      <c r="E7" s="355"/>
      <c r="F7" s="354"/>
      <c r="G7" s="354"/>
      <c r="H7" s="354"/>
      <c r="I7" s="370"/>
      <c r="J7" s="50" t="str">
        <f>IF(AND('Mapa final'!$Y$10="Muy Alta",'Mapa final'!$AA$10="Leve"),CONCATENATE("R2C",'Mapa final'!$O$10),"")</f>
        <v/>
      </c>
      <c r="K7" s="51" t="e">
        <f>IF(AND('Mapa final'!#REF!="Muy Alta",'Mapa final'!#REF!="Leve"),CONCATENATE("R2C",'Mapa final'!#REF!),"")</f>
        <v>#REF!</v>
      </c>
      <c r="L7" s="51" t="e">
        <f>IF(AND('Mapa final'!#REF!="Muy Alta",'Mapa final'!#REF!="Leve"),CONCATENATE("R2C",'Mapa final'!#REF!),"")</f>
        <v>#REF!</v>
      </c>
      <c r="M7" s="51" t="e">
        <f>IF(AND('Mapa final'!#REF!="Muy Alta",'Mapa final'!#REF!="Leve"),CONCATENATE("R2C",'Mapa final'!#REF!),"")</f>
        <v>#REF!</v>
      </c>
      <c r="N7" s="51" t="e">
        <f>IF(AND('Mapa final'!#REF!="Muy Alta",'Mapa final'!#REF!="Leve"),CONCATENATE("R2C",'Mapa final'!#REF!),"")</f>
        <v>#REF!</v>
      </c>
      <c r="O7" s="52" t="e">
        <f>IF(AND('Mapa final'!#REF!="Muy Alta",'Mapa final'!#REF!="Leve"),CONCATENATE("R2C",'Mapa final'!#REF!),"")</f>
        <v>#REF!</v>
      </c>
      <c r="P7" s="50" t="str">
        <f>IF(AND('Mapa final'!$Y$10="Muy Alta",'Mapa final'!$AA$10="Menor"),CONCATENATE("R2C",'Mapa final'!$O$10),"")</f>
        <v/>
      </c>
      <c r="Q7" s="51" t="e">
        <f>IF(AND('Mapa final'!#REF!="Muy Alta",'Mapa final'!#REF!="Menor"),CONCATENATE("R2C",'Mapa final'!#REF!),"")</f>
        <v>#REF!</v>
      </c>
      <c r="R7" s="51" t="e">
        <f>IF(AND('Mapa final'!#REF!="Muy Alta",'Mapa final'!#REF!="Menor"),CONCATENATE("R2C",'Mapa final'!#REF!),"")</f>
        <v>#REF!</v>
      </c>
      <c r="S7" s="51" t="e">
        <f>IF(AND('Mapa final'!#REF!="Muy Alta",'Mapa final'!#REF!="Menor"),CONCATENATE("R2C",'Mapa final'!#REF!),"")</f>
        <v>#REF!</v>
      </c>
      <c r="T7" s="51" t="e">
        <f>IF(AND('Mapa final'!#REF!="Muy Alta",'Mapa final'!#REF!="Menor"),CONCATENATE("R2C",'Mapa final'!#REF!),"")</f>
        <v>#REF!</v>
      </c>
      <c r="U7" s="52" t="e">
        <f>IF(AND('Mapa final'!#REF!="Muy Alta",'Mapa final'!#REF!="Menor"),CONCATENATE("R2C",'Mapa final'!#REF!),"")</f>
        <v>#REF!</v>
      </c>
      <c r="V7" s="50" t="str">
        <f>IF(AND('Mapa final'!$Y$10="Muy Alta",'Mapa final'!$AA$10="Moderado"),CONCATENATE("R2C",'Mapa final'!$O$10),"")</f>
        <v/>
      </c>
      <c r="W7" s="51" t="e">
        <f>IF(AND('Mapa final'!#REF!="Muy Alta",'Mapa final'!#REF!="Moderado"),CONCATENATE("R2C",'Mapa final'!#REF!),"")</f>
        <v>#REF!</v>
      </c>
      <c r="X7" s="51" t="e">
        <f>IF(AND('Mapa final'!#REF!="Muy Alta",'Mapa final'!#REF!="Moderado"),CONCATENATE("R2C",'Mapa final'!#REF!),"")</f>
        <v>#REF!</v>
      </c>
      <c r="Y7" s="51" t="e">
        <f>IF(AND('Mapa final'!#REF!="Muy Alta",'Mapa final'!#REF!="Moderado"),CONCATENATE("R2C",'Mapa final'!#REF!),"")</f>
        <v>#REF!</v>
      </c>
      <c r="Z7" s="51" t="e">
        <f>IF(AND('Mapa final'!#REF!="Muy Alta",'Mapa final'!#REF!="Moderado"),CONCATENATE("R2C",'Mapa final'!#REF!),"")</f>
        <v>#REF!</v>
      </c>
      <c r="AA7" s="52" t="e">
        <f>IF(AND('Mapa final'!#REF!="Muy Alta",'Mapa final'!#REF!="Moderado"),CONCATENATE("R2C",'Mapa final'!#REF!),"")</f>
        <v>#REF!</v>
      </c>
      <c r="AB7" s="50" t="str">
        <f>IF(AND('Mapa final'!$Y$10="Muy Alta",'Mapa final'!$AA$10="Mayor"),CONCATENATE("R2C",'Mapa final'!$O$10),"")</f>
        <v/>
      </c>
      <c r="AC7" s="51" t="e">
        <f>IF(AND('Mapa final'!#REF!="Muy Alta",'Mapa final'!#REF!="Mayor"),CONCATENATE("R2C",'Mapa final'!#REF!),"")</f>
        <v>#REF!</v>
      </c>
      <c r="AD7" s="51" t="e">
        <f>IF(AND('Mapa final'!#REF!="Muy Alta",'Mapa final'!#REF!="Mayor"),CONCATENATE("R2C",'Mapa final'!#REF!),"")</f>
        <v>#REF!</v>
      </c>
      <c r="AE7" s="51" t="e">
        <f>IF(AND('Mapa final'!#REF!="Muy Alta",'Mapa final'!#REF!="Mayor"),CONCATENATE("R2C",'Mapa final'!#REF!),"")</f>
        <v>#REF!</v>
      </c>
      <c r="AF7" s="51" t="e">
        <f>IF(AND('Mapa final'!#REF!="Muy Alta",'Mapa final'!#REF!="Mayor"),CONCATENATE("R2C",'Mapa final'!#REF!),"")</f>
        <v>#REF!</v>
      </c>
      <c r="AG7" s="52" t="e">
        <f>IF(AND('Mapa final'!#REF!="Muy Alta",'Mapa final'!#REF!="Mayor"),CONCATENATE("R2C",'Mapa final'!#REF!),"")</f>
        <v>#REF!</v>
      </c>
      <c r="AH7" s="53" t="str">
        <f>IF(AND('Mapa final'!$Y$10="Muy Alta",'Mapa final'!$AA$10="Catastrófico"),CONCATENATE("R2C",'Mapa final'!$O$10),"")</f>
        <v/>
      </c>
      <c r="AI7" s="54" t="e">
        <f>IF(AND('Mapa final'!#REF!="Muy Alta",'Mapa final'!#REF!="Catastrófico"),CONCATENATE("R2C",'Mapa final'!#REF!),"")</f>
        <v>#REF!</v>
      </c>
      <c r="AJ7" s="54" t="e">
        <f>IF(AND('Mapa final'!#REF!="Muy Alta",'Mapa final'!#REF!="Catastrófico"),CONCATENATE("R2C",'Mapa final'!#REF!),"")</f>
        <v>#REF!</v>
      </c>
      <c r="AK7" s="54" t="e">
        <f>IF(AND('Mapa final'!#REF!="Muy Alta",'Mapa final'!#REF!="Catastrófico"),CONCATENATE("R2C",'Mapa final'!#REF!),"")</f>
        <v>#REF!</v>
      </c>
      <c r="AL7" s="54" t="e">
        <f>IF(AND('Mapa final'!#REF!="Muy Alta",'Mapa final'!#REF!="Catastrófico"),CONCATENATE("R2C",'Mapa final'!#REF!),"")</f>
        <v>#REF!</v>
      </c>
      <c r="AM7" s="55" t="e">
        <f>IF(AND('Mapa final'!#REF!="Muy Alta",'Mapa final'!#REF!="Catastrófico"),CONCATENATE("R2C",'Mapa final'!#REF!),"")</f>
        <v>#REF!</v>
      </c>
      <c r="AN7" s="81"/>
      <c r="AO7" s="361"/>
      <c r="AP7" s="362"/>
      <c r="AQ7" s="362"/>
      <c r="AR7" s="362"/>
      <c r="AS7" s="362"/>
      <c r="AT7" s="363"/>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256"/>
      <c r="C8" s="256"/>
      <c r="D8" s="257"/>
      <c r="E8" s="355"/>
      <c r="F8" s="354"/>
      <c r="G8" s="354"/>
      <c r="H8" s="354"/>
      <c r="I8" s="370"/>
      <c r="J8" s="50" t="str">
        <f>IF(AND('Mapa final'!$Y$11="Muy Alta",'Mapa final'!$AA$11="Leve"),CONCATENATE("R3C",'Mapa final'!$O$11),"")</f>
        <v/>
      </c>
      <c r="K8" s="51" t="e">
        <f>IF(AND('Mapa final'!#REF!="Muy Alta",'Mapa final'!#REF!="Leve"),CONCATENATE("R3C",'Mapa final'!#REF!),"")</f>
        <v>#REF!</v>
      </c>
      <c r="L8" s="51" t="e">
        <f>IF(AND('Mapa final'!#REF!="Muy Alta",'Mapa final'!#REF!="Leve"),CONCATENATE("R3C",'Mapa final'!#REF!),"")</f>
        <v>#REF!</v>
      </c>
      <c r="M8" s="51" t="e">
        <f>IF(AND('Mapa final'!#REF!="Muy Alta",'Mapa final'!#REF!="Leve"),CONCATENATE("R3C",'Mapa final'!#REF!),"")</f>
        <v>#REF!</v>
      </c>
      <c r="N8" s="51" t="e">
        <f>IF(AND('Mapa final'!#REF!="Muy Alta",'Mapa final'!#REF!="Leve"),CONCATENATE("R3C",'Mapa final'!#REF!),"")</f>
        <v>#REF!</v>
      </c>
      <c r="O8" s="52" t="e">
        <f>IF(AND('Mapa final'!#REF!="Muy Alta",'Mapa final'!#REF!="Leve"),CONCATENATE("R3C",'Mapa final'!#REF!),"")</f>
        <v>#REF!</v>
      </c>
      <c r="P8" s="50" t="str">
        <f>IF(AND('Mapa final'!$Y$11="Muy Alta",'Mapa final'!$AA$11="Menor"),CONCATENATE("R3C",'Mapa final'!$O$11),"")</f>
        <v/>
      </c>
      <c r="Q8" s="51" t="e">
        <f>IF(AND('Mapa final'!#REF!="Muy Alta",'Mapa final'!#REF!="Menor"),CONCATENATE("R3C",'Mapa final'!#REF!),"")</f>
        <v>#REF!</v>
      </c>
      <c r="R8" s="51" t="e">
        <f>IF(AND('Mapa final'!#REF!="Muy Alta",'Mapa final'!#REF!="Menor"),CONCATENATE("R3C",'Mapa final'!#REF!),"")</f>
        <v>#REF!</v>
      </c>
      <c r="S8" s="51" t="e">
        <f>IF(AND('Mapa final'!#REF!="Muy Alta",'Mapa final'!#REF!="Menor"),CONCATENATE("R3C",'Mapa final'!#REF!),"")</f>
        <v>#REF!</v>
      </c>
      <c r="T8" s="51" t="e">
        <f>IF(AND('Mapa final'!#REF!="Muy Alta",'Mapa final'!#REF!="Menor"),CONCATENATE("R3C",'Mapa final'!#REF!),"")</f>
        <v>#REF!</v>
      </c>
      <c r="U8" s="52" t="e">
        <f>IF(AND('Mapa final'!#REF!="Muy Alta",'Mapa final'!#REF!="Menor"),CONCATENATE("R3C",'Mapa final'!#REF!),"")</f>
        <v>#REF!</v>
      </c>
      <c r="V8" s="50" t="str">
        <f>IF(AND('Mapa final'!$Y$11="Muy Alta",'Mapa final'!$AA$11="Moderado"),CONCATENATE("R3C",'Mapa final'!$O$11),"")</f>
        <v/>
      </c>
      <c r="W8" s="51" t="e">
        <f>IF(AND('Mapa final'!#REF!="Muy Alta",'Mapa final'!#REF!="Moderado"),CONCATENATE("R3C",'Mapa final'!#REF!),"")</f>
        <v>#REF!</v>
      </c>
      <c r="X8" s="51" t="e">
        <f>IF(AND('Mapa final'!#REF!="Muy Alta",'Mapa final'!#REF!="Moderado"),CONCATENATE("R3C",'Mapa final'!#REF!),"")</f>
        <v>#REF!</v>
      </c>
      <c r="Y8" s="51" t="e">
        <f>IF(AND('Mapa final'!#REF!="Muy Alta",'Mapa final'!#REF!="Moderado"),CONCATENATE("R3C",'Mapa final'!#REF!),"")</f>
        <v>#REF!</v>
      </c>
      <c r="Z8" s="51" t="e">
        <f>IF(AND('Mapa final'!#REF!="Muy Alta",'Mapa final'!#REF!="Moderado"),CONCATENATE("R3C",'Mapa final'!#REF!),"")</f>
        <v>#REF!</v>
      </c>
      <c r="AA8" s="52" t="e">
        <f>IF(AND('Mapa final'!#REF!="Muy Alta",'Mapa final'!#REF!="Moderado"),CONCATENATE("R3C",'Mapa final'!#REF!),"")</f>
        <v>#REF!</v>
      </c>
      <c r="AB8" s="50" t="str">
        <f>IF(AND('Mapa final'!$Y$11="Muy Alta",'Mapa final'!$AA$11="Mayor"),CONCATENATE("R3C",'Mapa final'!$O$11),"")</f>
        <v/>
      </c>
      <c r="AC8" s="51" t="e">
        <f>IF(AND('Mapa final'!#REF!="Muy Alta",'Mapa final'!#REF!="Mayor"),CONCATENATE("R3C",'Mapa final'!#REF!),"")</f>
        <v>#REF!</v>
      </c>
      <c r="AD8" s="51" t="e">
        <f>IF(AND('Mapa final'!#REF!="Muy Alta",'Mapa final'!#REF!="Mayor"),CONCATENATE("R3C",'Mapa final'!#REF!),"")</f>
        <v>#REF!</v>
      </c>
      <c r="AE8" s="51" t="e">
        <f>IF(AND('Mapa final'!#REF!="Muy Alta",'Mapa final'!#REF!="Mayor"),CONCATENATE("R3C",'Mapa final'!#REF!),"")</f>
        <v>#REF!</v>
      </c>
      <c r="AF8" s="51" t="e">
        <f>IF(AND('Mapa final'!#REF!="Muy Alta",'Mapa final'!#REF!="Mayor"),CONCATENATE("R3C",'Mapa final'!#REF!),"")</f>
        <v>#REF!</v>
      </c>
      <c r="AG8" s="52" t="e">
        <f>IF(AND('Mapa final'!#REF!="Muy Alta",'Mapa final'!#REF!="Mayor"),CONCATENATE("R3C",'Mapa final'!#REF!),"")</f>
        <v>#REF!</v>
      </c>
      <c r="AH8" s="53" t="str">
        <f>IF(AND('Mapa final'!$Y$11="Muy Alta",'Mapa final'!$AA$11="Catastrófico"),CONCATENATE("R3C",'Mapa final'!$O$11),"")</f>
        <v/>
      </c>
      <c r="AI8" s="54" t="e">
        <f>IF(AND('Mapa final'!#REF!="Muy Alta",'Mapa final'!#REF!="Catastrófico"),CONCATENATE("R3C",'Mapa final'!#REF!),"")</f>
        <v>#REF!</v>
      </c>
      <c r="AJ8" s="54" t="e">
        <f>IF(AND('Mapa final'!#REF!="Muy Alta",'Mapa final'!#REF!="Catastrófico"),CONCATENATE("R3C",'Mapa final'!#REF!),"")</f>
        <v>#REF!</v>
      </c>
      <c r="AK8" s="54" t="e">
        <f>IF(AND('Mapa final'!#REF!="Muy Alta",'Mapa final'!#REF!="Catastrófico"),CONCATENATE("R3C",'Mapa final'!#REF!),"")</f>
        <v>#REF!</v>
      </c>
      <c r="AL8" s="54" t="e">
        <f>IF(AND('Mapa final'!#REF!="Muy Alta",'Mapa final'!#REF!="Catastrófico"),CONCATENATE("R3C",'Mapa final'!#REF!),"")</f>
        <v>#REF!</v>
      </c>
      <c r="AM8" s="55" t="e">
        <f>IF(AND('Mapa final'!#REF!="Muy Alta",'Mapa final'!#REF!="Catastrófico"),CONCATENATE("R3C",'Mapa final'!#REF!),"")</f>
        <v>#REF!</v>
      </c>
      <c r="AN8" s="81"/>
      <c r="AO8" s="361"/>
      <c r="AP8" s="362"/>
      <c r="AQ8" s="362"/>
      <c r="AR8" s="362"/>
      <c r="AS8" s="362"/>
      <c r="AT8" s="363"/>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256"/>
      <c r="C9" s="256"/>
      <c r="D9" s="257"/>
      <c r="E9" s="355"/>
      <c r="F9" s="354"/>
      <c r="G9" s="354"/>
      <c r="H9" s="354"/>
      <c r="I9" s="370"/>
      <c r="J9" s="50" t="str">
        <f>IF(AND('Mapa final'!$Y$12="Muy Alta",'Mapa final'!$AA$12="Leve"),CONCATENATE("R4C",'Mapa final'!$O$12),"")</f>
        <v/>
      </c>
      <c r="K9" s="51" t="e">
        <f>IF(AND('Mapa final'!#REF!="Muy Alta",'Mapa final'!#REF!="Leve"),CONCATENATE("R4C",'Mapa final'!#REF!),"")</f>
        <v>#REF!</v>
      </c>
      <c r="L9" s="51" t="e">
        <f>IF(AND('Mapa final'!#REF!="Muy Alta",'Mapa final'!#REF!="Leve"),CONCATENATE("R4C",'Mapa final'!#REF!),"")</f>
        <v>#REF!</v>
      </c>
      <c r="M9" s="51" t="e">
        <f>IF(AND('Mapa final'!#REF!="Muy Alta",'Mapa final'!#REF!="Leve"),CONCATENATE("R4C",'Mapa final'!#REF!),"")</f>
        <v>#REF!</v>
      </c>
      <c r="N9" s="51" t="e">
        <f>IF(AND('Mapa final'!#REF!="Muy Alta",'Mapa final'!#REF!="Leve"),CONCATENATE("R4C",'Mapa final'!#REF!),"")</f>
        <v>#REF!</v>
      </c>
      <c r="O9" s="52" t="e">
        <f>IF(AND('Mapa final'!#REF!="Muy Alta",'Mapa final'!#REF!="Leve"),CONCATENATE("R4C",'Mapa final'!#REF!),"")</f>
        <v>#REF!</v>
      </c>
      <c r="P9" s="50" t="str">
        <f>IF(AND('Mapa final'!$Y$12="Muy Alta",'Mapa final'!$AA$12="Menor"),CONCATENATE("R4C",'Mapa final'!$O$12),"")</f>
        <v/>
      </c>
      <c r="Q9" s="51" t="e">
        <f>IF(AND('Mapa final'!#REF!="Muy Alta",'Mapa final'!#REF!="Menor"),CONCATENATE("R4C",'Mapa final'!#REF!),"")</f>
        <v>#REF!</v>
      </c>
      <c r="R9" s="51" t="e">
        <f>IF(AND('Mapa final'!#REF!="Muy Alta",'Mapa final'!#REF!="Menor"),CONCATENATE("R4C",'Mapa final'!#REF!),"")</f>
        <v>#REF!</v>
      </c>
      <c r="S9" s="51" t="e">
        <f>IF(AND('Mapa final'!#REF!="Muy Alta",'Mapa final'!#REF!="Menor"),CONCATENATE("R4C",'Mapa final'!#REF!),"")</f>
        <v>#REF!</v>
      </c>
      <c r="T9" s="51" t="e">
        <f>IF(AND('Mapa final'!#REF!="Muy Alta",'Mapa final'!#REF!="Menor"),CONCATENATE("R4C",'Mapa final'!#REF!),"")</f>
        <v>#REF!</v>
      </c>
      <c r="U9" s="52" t="e">
        <f>IF(AND('Mapa final'!#REF!="Muy Alta",'Mapa final'!#REF!="Menor"),CONCATENATE("R4C",'Mapa final'!#REF!),"")</f>
        <v>#REF!</v>
      </c>
      <c r="V9" s="50" t="str">
        <f>IF(AND('Mapa final'!$Y$12="Muy Alta",'Mapa final'!$AA$12="Moderado"),CONCATENATE("R4C",'Mapa final'!$O$12),"")</f>
        <v/>
      </c>
      <c r="W9" s="51" t="e">
        <f>IF(AND('Mapa final'!#REF!="Muy Alta",'Mapa final'!#REF!="Moderado"),CONCATENATE("R4C",'Mapa final'!#REF!),"")</f>
        <v>#REF!</v>
      </c>
      <c r="X9" s="51" t="e">
        <f>IF(AND('Mapa final'!#REF!="Muy Alta",'Mapa final'!#REF!="Moderado"),CONCATENATE("R4C",'Mapa final'!#REF!),"")</f>
        <v>#REF!</v>
      </c>
      <c r="Y9" s="51" t="e">
        <f>IF(AND('Mapa final'!#REF!="Muy Alta",'Mapa final'!#REF!="Moderado"),CONCATENATE("R4C",'Mapa final'!#REF!),"")</f>
        <v>#REF!</v>
      </c>
      <c r="Z9" s="51" t="e">
        <f>IF(AND('Mapa final'!#REF!="Muy Alta",'Mapa final'!#REF!="Moderado"),CONCATENATE("R4C",'Mapa final'!#REF!),"")</f>
        <v>#REF!</v>
      </c>
      <c r="AA9" s="52" t="e">
        <f>IF(AND('Mapa final'!#REF!="Muy Alta",'Mapa final'!#REF!="Moderado"),CONCATENATE("R4C",'Mapa final'!#REF!),"")</f>
        <v>#REF!</v>
      </c>
      <c r="AB9" s="50" t="str">
        <f>IF(AND('Mapa final'!$Y$12="Muy Alta",'Mapa final'!$AA$12="Mayor"),CONCATENATE("R4C",'Mapa final'!$O$12),"")</f>
        <v/>
      </c>
      <c r="AC9" s="51" t="e">
        <f>IF(AND('Mapa final'!#REF!="Muy Alta",'Mapa final'!#REF!="Mayor"),CONCATENATE("R4C",'Mapa final'!#REF!),"")</f>
        <v>#REF!</v>
      </c>
      <c r="AD9" s="51" t="e">
        <f>IF(AND('Mapa final'!#REF!="Muy Alta",'Mapa final'!#REF!="Mayor"),CONCATENATE("R4C",'Mapa final'!#REF!),"")</f>
        <v>#REF!</v>
      </c>
      <c r="AE9" s="51" t="e">
        <f>IF(AND('Mapa final'!#REF!="Muy Alta",'Mapa final'!#REF!="Mayor"),CONCATENATE("R4C",'Mapa final'!#REF!),"")</f>
        <v>#REF!</v>
      </c>
      <c r="AF9" s="51" t="e">
        <f>IF(AND('Mapa final'!#REF!="Muy Alta",'Mapa final'!#REF!="Mayor"),CONCATENATE("R4C",'Mapa final'!#REF!),"")</f>
        <v>#REF!</v>
      </c>
      <c r="AG9" s="52" t="e">
        <f>IF(AND('Mapa final'!#REF!="Muy Alta",'Mapa final'!#REF!="Mayor"),CONCATENATE("R4C",'Mapa final'!#REF!),"")</f>
        <v>#REF!</v>
      </c>
      <c r="AH9" s="53" t="str">
        <f>IF(AND('Mapa final'!$Y$12="Muy Alta",'Mapa final'!$AA$12="Catastrófico"),CONCATENATE("R4C",'Mapa final'!$O$12),"")</f>
        <v/>
      </c>
      <c r="AI9" s="54" t="e">
        <f>IF(AND('Mapa final'!#REF!="Muy Alta",'Mapa final'!#REF!="Catastrófico"),CONCATENATE("R4C",'Mapa final'!#REF!),"")</f>
        <v>#REF!</v>
      </c>
      <c r="AJ9" s="54" t="e">
        <f>IF(AND('Mapa final'!#REF!="Muy Alta",'Mapa final'!#REF!="Catastrófico"),CONCATENATE("R4C",'Mapa final'!#REF!),"")</f>
        <v>#REF!</v>
      </c>
      <c r="AK9" s="54" t="e">
        <f>IF(AND('Mapa final'!#REF!="Muy Alta",'Mapa final'!#REF!="Catastrófico"),CONCATENATE("R4C",'Mapa final'!#REF!),"")</f>
        <v>#REF!</v>
      </c>
      <c r="AL9" s="54" t="e">
        <f>IF(AND('Mapa final'!#REF!="Muy Alta",'Mapa final'!#REF!="Catastrófico"),CONCATENATE("R4C",'Mapa final'!#REF!),"")</f>
        <v>#REF!</v>
      </c>
      <c r="AM9" s="55" t="e">
        <f>IF(AND('Mapa final'!#REF!="Muy Alta",'Mapa final'!#REF!="Catastrófico"),CONCATENATE("R4C",'Mapa final'!#REF!),"")</f>
        <v>#REF!</v>
      </c>
      <c r="AN9" s="81"/>
      <c r="AO9" s="361"/>
      <c r="AP9" s="362"/>
      <c r="AQ9" s="362"/>
      <c r="AR9" s="362"/>
      <c r="AS9" s="362"/>
      <c r="AT9" s="363"/>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256"/>
      <c r="C10" s="256"/>
      <c r="D10" s="257"/>
      <c r="E10" s="355"/>
      <c r="F10" s="354"/>
      <c r="G10" s="354"/>
      <c r="H10" s="354"/>
      <c r="I10" s="370"/>
      <c r="J10" s="50" t="str">
        <f>IF(AND('Mapa final'!$Y$13="Muy Alta",'Mapa final'!$AA$13="Leve"),CONCATENATE("R5C",'Mapa final'!$O$13),"")</f>
        <v/>
      </c>
      <c r="K10" s="51" t="e">
        <f>IF(AND('Mapa final'!#REF!="Muy Alta",'Mapa final'!#REF!="Leve"),CONCATENATE("R5C",'Mapa final'!#REF!),"")</f>
        <v>#REF!</v>
      </c>
      <c r="L10" s="51" t="e">
        <f>IF(AND('Mapa final'!#REF!="Muy Alta",'Mapa final'!#REF!="Leve"),CONCATENATE("R5C",'Mapa final'!#REF!),"")</f>
        <v>#REF!</v>
      </c>
      <c r="M10" s="51" t="e">
        <f>IF(AND('Mapa final'!#REF!="Muy Alta",'Mapa final'!#REF!="Leve"),CONCATENATE("R5C",'Mapa final'!#REF!),"")</f>
        <v>#REF!</v>
      </c>
      <c r="N10" s="51" t="e">
        <f>IF(AND('Mapa final'!#REF!="Muy Alta",'Mapa final'!#REF!="Leve"),CONCATENATE("R5C",'Mapa final'!#REF!),"")</f>
        <v>#REF!</v>
      </c>
      <c r="O10" s="52" t="e">
        <f>IF(AND('Mapa final'!#REF!="Muy Alta",'Mapa final'!#REF!="Leve"),CONCATENATE("R5C",'Mapa final'!#REF!),"")</f>
        <v>#REF!</v>
      </c>
      <c r="P10" s="50" t="str">
        <f>IF(AND('Mapa final'!$Y$13="Muy Alta",'Mapa final'!$AA$13="Menor"),CONCATENATE("R5C",'Mapa final'!$O$13),"")</f>
        <v/>
      </c>
      <c r="Q10" s="51" t="e">
        <f>IF(AND('Mapa final'!#REF!="Muy Alta",'Mapa final'!#REF!="Menor"),CONCATENATE("R5C",'Mapa final'!#REF!),"")</f>
        <v>#REF!</v>
      </c>
      <c r="R10" s="51" t="e">
        <f>IF(AND('Mapa final'!#REF!="Muy Alta",'Mapa final'!#REF!="Menor"),CONCATENATE("R5C",'Mapa final'!#REF!),"")</f>
        <v>#REF!</v>
      </c>
      <c r="S10" s="51" t="e">
        <f>IF(AND('Mapa final'!#REF!="Muy Alta",'Mapa final'!#REF!="Menor"),CONCATENATE("R5C",'Mapa final'!#REF!),"")</f>
        <v>#REF!</v>
      </c>
      <c r="T10" s="51" t="e">
        <f>IF(AND('Mapa final'!#REF!="Muy Alta",'Mapa final'!#REF!="Menor"),CONCATENATE("R5C",'Mapa final'!#REF!),"")</f>
        <v>#REF!</v>
      </c>
      <c r="U10" s="52" t="e">
        <f>IF(AND('Mapa final'!#REF!="Muy Alta",'Mapa final'!#REF!="Menor"),CONCATENATE("R5C",'Mapa final'!#REF!),"")</f>
        <v>#REF!</v>
      </c>
      <c r="V10" s="50" t="str">
        <f>IF(AND('Mapa final'!$Y$13="Muy Alta",'Mapa final'!$AA$13="Moderado"),CONCATENATE("R5C",'Mapa final'!$O$13),"")</f>
        <v/>
      </c>
      <c r="W10" s="51" t="e">
        <f>IF(AND('Mapa final'!#REF!="Muy Alta",'Mapa final'!#REF!="Moderado"),CONCATENATE("R5C",'Mapa final'!#REF!),"")</f>
        <v>#REF!</v>
      </c>
      <c r="X10" s="51" t="e">
        <f>IF(AND('Mapa final'!#REF!="Muy Alta",'Mapa final'!#REF!="Moderado"),CONCATENATE("R5C",'Mapa final'!#REF!),"")</f>
        <v>#REF!</v>
      </c>
      <c r="Y10" s="51" t="e">
        <f>IF(AND('Mapa final'!#REF!="Muy Alta",'Mapa final'!#REF!="Moderado"),CONCATENATE("R5C",'Mapa final'!#REF!),"")</f>
        <v>#REF!</v>
      </c>
      <c r="Z10" s="51" t="e">
        <f>IF(AND('Mapa final'!#REF!="Muy Alta",'Mapa final'!#REF!="Moderado"),CONCATENATE("R5C",'Mapa final'!#REF!),"")</f>
        <v>#REF!</v>
      </c>
      <c r="AA10" s="52" t="e">
        <f>IF(AND('Mapa final'!#REF!="Muy Alta",'Mapa final'!#REF!="Moderado"),CONCATENATE("R5C",'Mapa final'!#REF!),"")</f>
        <v>#REF!</v>
      </c>
      <c r="AB10" s="50" t="str">
        <f>IF(AND('Mapa final'!$Y$13="Muy Alta",'Mapa final'!$AA$13="Mayor"),CONCATENATE("R5C",'Mapa final'!$O$13),"")</f>
        <v/>
      </c>
      <c r="AC10" s="51" t="e">
        <f>IF(AND('Mapa final'!#REF!="Muy Alta",'Mapa final'!#REF!="Mayor"),CONCATENATE("R5C",'Mapa final'!#REF!),"")</f>
        <v>#REF!</v>
      </c>
      <c r="AD10" s="51" t="e">
        <f>IF(AND('Mapa final'!#REF!="Muy Alta",'Mapa final'!#REF!="Mayor"),CONCATENATE("R5C",'Mapa final'!#REF!),"")</f>
        <v>#REF!</v>
      </c>
      <c r="AE10" s="51" t="e">
        <f>IF(AND('Mapa final'!#REF!="Muy Alta",'Mapa final'!#REF!="Mayor"),CONCATENATE("R5C",'Mapa final'!#REF!),"")</f>
        <v>#REF!</v>
      </c>
      <c r="AF10" s="51" t="e">
        <f>IF(AND('Mapa final'!#REF!="Muy Alta",'Mapa final'!#REF!="Mayor"),CONCATENATE("R5C",'Mapa final'!#REF!),"")</f>
        <v>#REF!</v>
      </c>
      <c r="AG10" s="52" t="e">
        <f>IF(AND('Mapa final'!#REF!="Muy Alta",'Mapa final'!#REF!="Mayor"),CONCATENATE("R5C",'Mapa final'!#REF!),"")</f>
        <v>#REF!</v>
      </c>
      <c r="AH10" s="53" t="str">
        <f>IF(AND('Mapa final'!$Y$13="Muy Alta",'Mapa final'!$AA$13="Catastrófico"),CONCATENATE("R5C",'Mapa final'!$O$13),"")</f>
        <v/>
      </c>
      <c r="AI10" s="54" t="e">
        <f>IF(AND('Mapa final'!#REF!="Muy Alta",'Mapa final'!#REF!="Catastrófico"),CONCATENATE("R5C",'Mapa final'!#REF!),"")</f>
        <v>#REF!</v>
      </c>
      <c r="AJ10" s="54" t="e">
        <f>IF(AND('Mapa final'!#REF!="Muy Alta",'Mapa final'!#REF!="Catastrófico"),CONCATENATE("R5C",'Mapa final'!#REF!),"")</f>
        <v>#REF!</v>
      </c>
      <c r="AK10" s="54" t="e">
        <f>IF(AND('Mapa final'!#REF!="Muy Alta",'Mapa final'!#REF!="Catastrófico"),CONCATENATE("R5C",'Mapa final'!#REF!),"")</f>
        <v>#REF!</v>
      </c>
      <c r="AL10" s="54" t="e">
        <f>IF(AND('Mapa final'!#REF!="Muy Alta",'Mapa final'!#REF!="Catastrófico"),CONCATENATE("R5C",'Mapa final'!#REF!),"")</f>
        <v>#REF!</v>
      </c>
      <c r="AM10" s="55" t="e">
        <f>IF(AND('Mapa final'!#REF!="Muy Alta",'Mapa final'!#REF!="Catastrófico"),CONCATENATE("R5C",'Mapa final'!#REF!),"")</f>
        <v>#REF!</v>
      </c>
      <c r="AN10" s="81"/>
      <c r="AO10" s="361"/>
      <c r="AP10" s="362"/>
      <c r="AQ10" s="362"/>
      <c r="AR10" s="362"/>
      <c r="AS10" s="362"/>
      <c r="AT10" s="363"/>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256"/>
      <c r="C11" s="256"/>
      <c r="D11" s="257"/>
      <c r="E11" s="355"/>
      <c r="F11" s="354"/>
      <c r="G11" s="354"/>
      <c r="H11" s="354"/>
      <c r="I11" s="370"/>
      <c r="J11" s="50" t="str">
        <f>IF(AND('Mapa final'!$Y$14="Muy Alta",'Mapa final'!$AA$14="Leve"),CONCATENATE("R6C",'Mapa final'!$O$14),"")</f>
        <v/>
      </c>
      <c r="K11" s="51" t="e">
        <f>IF(AND('Mapa final'!#REF!="Muy Alta",'Mapa final'!#REF!="Leve"),CONCATENATE("R6C",'Mapa final'!#REF!),"")</f>
        <v>#REF!</v>
      </c>
      <c r="L11" s="51" t="e">
        <f>IF(AND('Mapa final'!#REF!="Muy Alta",'Mapa final'!#REF!="Leve"),CONCATENATE("R6C",'Mapa final'!#REF!),"")</f>
        <v>#REF!</v>
      </c>
      <c r="M11" s="51" t="e">
        <f>IF(AND('Mapa final'!#REF!="Muy Alta",'Mapa final'!#REF!="Leve"),CONCATENATE("R6C",'Mapa final'!#REF!),"")</f>
        <v>#REF!</v>
      </c>
      <c r="N11" s="51" t="e">
        <f>IF(AND('Mapa final'!#REF!="Muy Alta",'Mapa final'!#REF!="Leve"),CONCATENATE("R6C",'Mapa final'!#REF!),"")</f>
        <v>#REF!</v>
      </c>
      <c r="O11" s="52" t="e">
        <f>IF(AND('Mapa final'!#REF!="Muy Alta",'Mapa final'!#REF!="Leve"),CONCATENATE("R6C",'Mapa final'!#REF!),"")</f>
        <v>#REF!</v>
      </c>
      <c r="P11" s="50" t="str">
        <f>IF(AND('Mapa final'!$Y$14="Muy Alta",'Mapa final'!$AA$14="Menor"),CONCATENATE("R6C",'Mapa final'!$O$14),"")</f>
        <v/>
      </c>
      <c r="Q11" s="51" t="e">
        <f>IF(AND('Mapa final'!#REF!="Muy Alta",'Mapa final'!#REF!="Menor"),CONCATENATE("R6C",'Mapa final'!#REF!),"")</f>
        <v>#REF!</v>
      </c>
      <c r="R11" s="51" t="e">
        <f>IF(AND('Mapa final'!#REF!="Muy Alta",'Mapa final'!#REF!="Menor"),CONCATENATE("R6C",'Mapa final'!#REF!),"")</f>
        <v>#REF!</v>
      </c>
      <c r="S11" s="51" t="e">
        <f>IF(AND('Mapa final'!#REF!="Muy Alta",'Mapa final'!#REF!="Menor"),CONCATENATE("R6C",'Mapa final'!#REF!),"")</f>
        <v>#REF!</v>
      </c>
      <c r="T11" s="51" t="e">
        <f>IF(AND('Mapa final'!#REF!="Muy Alta",'Mapa final'!#REF!="Menor"),CONCATENATE("R6C",'Mapa final'!#REF!),"")</f>
        <v>#REF!</v>
      </c>
      <c r="U11" s="52" t="e">
        <f>IF(AND('Mapa final'!#REF!="Muy Alta",'Mapa final'!#REF!="Menor"),CONCATENATE("R6C",'Mapa final'!#REF!),"")</f>
        <v>#REF!</v>
      </c>
      <c r="V11" s="50" t="str">
        <f>IF(AND('Mapa final'!$Y$14="Muy Alta",'Mapa final'!$AA$14="Moderado"),CONCATENATE("R6C",'Mapa final'!$O$14),"")</f>
        <v/>
      </c>
      <c r="W11" s="51" t="e">
        <f>IF(AND('Mapa final'!#REF!="Muy Alta",'Mapa final'!#REF!="Moderado"),CONCATENATE("R6C",'Mapa final'!#REF!),"")</f>
        <v>#REF!</v>
      </c>
      <c r="X11" s="51" t="e">
        <f>IF(AND('Mapa final'!#REF!="Muy Alta",'Mapa final'!#REF!="Moderado"),CONCATENATE("R6C",'Mapa final'!#REF!),"")</f>
        <v>#REF!</v>
      </c>
      <c r="Y11" s="51" t="e">
        <f>IF(AND('Mapa final'!#REF!="Muy Alta",'Mapa final'!#REF!="Moderado"),CONCATENATE("R6C",'Mapa final'!#REF!),"")</f>
        <v>#REF!</v>
      </c>
      <c r="Z11" s="51" t="e">
        <f>IF(AND('Mapa final'!#REF!="Muy Alta",'Mapa final'!#REF!="Moderado"),CONCATENATE("R6C",'Mapa final'!#REF!),"")</f>
        <v>#REF!</v>
      </c>
      <c r="AA11" s="52" t="e">
        <f>IF(AND('Mapa final'!#REF!="Muy Alta",'Mapa final'!#REF!="Moderado"),CONCATENATE("R6C",'Mapa final'!#REF!),"")</f>
        <v>#REF!</v>
      </c>
      <c r="AB11" s="50" t="str">
        <f>IF(AND('Mapa final'!$Y$14="Muy Alta",'Mapa final'!$AA$14="Mayor"),CONCATENATE("R6C",'Mapa final'!$O$14),"")</f>
        <v/>
      </c>
      <c r="AC11" s="51" t="e">
        <f>IF(AND('Mapa final'!#REF!="Muy Alta",'Mapa final'!#REF!="Mayor"),CONCATENATE("R6C",'Mapa final'!#REF!),"")</f>
        <v>#REF!</v>
      </c>
      <c r="AD11" s="51" t="e">
        <f>IF(AND('Mapa final'!#REF!="Muy Alta",'Mapa final'!#REF!="Mayor"),CONCATENATE("R6C",'Mapa final'!#REF!),"")</f>
        <v>#REF!</v>
      </c>
      <c r="AE11" s="51" t="e">
        <f>IF(AND('Mapa final'!#REF!="Muy Alta",'Mapa final'!#REF!="Mayor"),CONCATENATE("R6C",'Mapa final'!#REF!),"")</f>
        <v>#REF!</v>
      </c>
      <c r="AF11" s="51" t="e">
        <f>IF(AND('Mapa final'!#REF!="Muy Alta",'Mapa final'!#REF!="Mayor"),CONCATENATE("R6C",'Mapa final'!#REF!),"")</f>
        <v>#REF!</v>
      </c>
      <c r="AG11" s="52" t="e">
        <f>IF(AND('Mapa final'!#REF!="Muy Alta",'Mapa final'!#REF!="Mayor"),CONCATENATE("R6C",'Mapa final'!#REF!),"")</f>
        <v>#REF!</v>
      </c>
      <c r="AH11" s="53" t="str">
        <f>IF(AND('Mapa final'!$Y$14="Muy Alta",'Mapa final'!$AA$14="Catastrófico"),CONCATENATE("R6C",'Mapa final'!$O$14),"")</f>
        <v/>
      </c>
      <c r="AI11" s="54" t="e">
        <f>IF(AND('Mapa final'!#REF!="Muy Alta",'Mapa final'!#REF!="Catastrófico"),CONCATENATE("R6C",'Mapa final'!#REF!),"")</f>
        <v>#REF!</v>
      </c>
      <c r="AJ11" s="54" t="e">
        <f>IF(AND('Mapa final'!#REF!="Muy Alta",'Mapa final'!#REF!="Catastrófico"),CONCATENATE("R6C",'Mapa final'!#REF!),"")</f>
        <v>#REF!</v>
      </c>
      <c r="AK11" s="54" t="e">
        <f>IF(AND('Mapa final'!#REF!="Muy Alta",'Mapa final'!#REF!="Catastrófico"),CONCATENATE("R6C",'Mapa final'!#REF!),"")</f>
        <v>#REF!</v>
      </c>
      <c r="AL11" s="54" t="e">
        <f>IF(AND('Mapa final'!#REF!="Muy Alta",'Mapa final'!#REF!="Catastrófico"),CONCATENATE("R6C",'Mapa final'!#REF!),"")</f>
        <v>#REF!</v>
      </c>
      <c r="AM11" s="55" t="e">
        <f>IF(AND('Mapa final'!#REF!="Muy Alta",'Mapa final'!#REF!="Catastrófico"),CONCATENATE("R6C",'Mapa final'!#REF!),"")</f>
        <v>#REF!</v>
      </c>
      <c r="AN11" s="81"/>
      <c r="AO11" s="361"/>
      <c r="AP11" s="362"/>
      <c r="AQ11" s="362"/>
      <c r="AR11" s="362"/>
      <c r="AS11" s="362"/>
      <c r="AT11" s="363"/>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256"/>
      <c r="C12" s="256"/>
      <c r="D12" s="257"/>
      <c r="E12" s="355"/>
      <c r="F12" s="354"/>
      <c r="G12" s="354"/>
      <c r="H12" s="354"/>
      <c r="I12" s="370"/>
      <c r="J12" s="50" t="str">
        <f>IF(AND('Mapa final'!$Y$15="Muy Alta",'Mapa final'!$AA$15="Leve"),CONCATENATE("R7C",'Mapa final'!$O$15),"")</f>
        <v/>
      </c>
      <c r="K12" s="51" t="e">
        <f>IF(AND('Mapa final'!#REF!="Muy Alta",'Mapa final'!#REF!="Leve"),CONCATENATE("R7C",'Mapa final'!#REF!),"")</f>
        <v>#REF!</v>
      </c>
      <c r="L12" s="51" t="e">
        <f>IF(AND('Mapa final'!#REF!="Muy Alta",'Mapa final'!#REF!="Leve"),CONCATENATE("R7C",'Mapa final'!#REF!),"")</f>
        <v>#REF!</v>
      </c>
      <c r="M12" s="51" t="e">
        <f>IF(AND('Mapa final'!#REF!="Muy Alta",'Mapa final'!#REF!="Leve"),CONCATENATE("R7C",'Mapa final'!#REF!),"")</f>
        <v>#REF!</v>
      </c>
      <c r="N12" s="51" t="e">
        <f>IF(AND('Mapa final'!#REF!="Muy Alta",'Mapa final'!#REF!="Leve"),CONCATENATE("R7C",'Mapa final'!#REF!),"")</f>
        <v>#REF!</v>
      </c>
      <c r="O12" s="52" t="e">
        <f>IF(AND('Mapa final'!#REF!="Muy Alta",'Mapa final'!#REF!="Leve"),CONCATENATE("R7C",'Mapa final'!#REF!),"")</f>
        <v>#REF!</v>
      </c>
      <c r="P12" s="50" t="str">
        <f>IF(AND('Mapa final'!$Y$15="Muy Alta",'Mapa final'!$AA$15="Menor"),CONCATENATE("R7C",'Mapa final'!$O$15),"")</f>
        <v/>
      </c>
      <c r="Q12" s="51" t="e">
        <f>IF(AND('Mapa final'!#REF!="Muy Alta",'Mapa final'!#REF!="Menor"),CONCATENATE("R7C",'Mapa final'!#REF!),"")</f>
        <v>#REF!</v>
      </c>
      <c r="R12" s="51" t="e">
        <f>IF(AND('Mapa final'!#REF!="Muy Alta",'Mapa final'!#REF!="Menor"),CONCATENATE("R7C",'Mapa final'!#REF!),"")</f>
        <v>#REF!</v>
      </c>
      <c r="S12" s="51" t="e">
        <f>IF(AND('Mapa final'!#REF!="Muy Alta",'Mapa final'!#REF!="Menor"),CONCATENATE("R7C",'Mapa final'!#REF!),"")</f>
        <v>#REF!</v>
      </c>
      <c r="T12" s="51" t="e">
        <f>IF(AND('Mapa final'!#REF!="Muy Alta",'Mapa final'!#REF!="Menor"),CONCATENATE("R7C",'Mapa final'!#REF!),"")</f>
        <v>#REF!</v>
      </c>
      <c r="U12" s="52" t="e">
        <f>IF(AND('Mapa final'!#REF!="Muy Alta",'Mapa final'!#REF!="Menor"),CONCATENATE("R7C",'Mapa final'!#REF!),"")</f>
        <v>#REF!</v>
      </c>
      <c r="V12" s="50" t="str">
        <f>IF(AND('Mapa final'!$Y$15="Muy Alta",'Mapa final'!$AA$15="Moderado"),CONCATENATE("R7C",'Mapa final'!$O$15),"")</f>
        <v/>
      </c>
      <c r="W12" s="51" t="e">
        <f>IF(AND('Mapa final'!#REF!="Muy Alta",'Mapa final'!#REF!="Moderado"),CONCATENATE("R7C",'Mapa final'!#REF!),"")</f>
        <v>#REF!</v>
      </c>
      <c r="X12" s="51" t="e">
        <f>IF(AND('Mapa final'!#REF!="Muy Alta",'Mapa final'!#REF!="Moderado"),CONCATENATE("R7C",'Mapa final'!#REF!),"")</f>
        <v>#REF!</v>
      </c>
      <c r="Y12" s="51" t="e">
        <f>IF(AND('Mapa final'!#REF!="Muy Alta",'Mapa final'!#REF!="Moderado"),CONCATENATE("R7C",'Mapa final'!#REF!),"")</f>
        <v>#REF!</v>
      </c>
      <c r="Z12" s="51" t="e">
        <f>IF(AND('Mapa final'!#REF!="Muy Alta",'Mapa final'!#REF!="Moderado"),CONCATENATE("R7C",'Mapa final'!#REF!),"")</f>
        <v>#REF!</v>
      </c>
      <c r="AA12" s="52" t="e">
        <f>IF(AND('Mapa final'!#REF!="Muy Alta",'Mapa final'!#REF!="Moderado"),CONCATENATE("R7C",'Mapa final'!#REF!),"")</f>
        <v>#REF!</v>
      </c>
      <c r="AB12" s="50" t="str">
        <f>IF(AND('Mapa final'!$Y$15="Muy Alta",'Mapa final'!$AA$15="Mayor"),CONCATENATE("R7C",'Mapa final'!$O$15),"")</f>
        <v/>
      </c>
      <c r="AC12" s="51" t="e">
        <f>IF(AND('Mapa final'!#REF!="Muy Alta",'Mapa final'!#REF!="Mayor"),CONCATENATE("R7C",'Mapa final'!#REF!),"")</f>
        <v>#REF!</v>
      </c>
      <c r="AD12" s="51" t="e">
        <f>IF(AND('Mapa final'!#REF!="Muy Alta",'Mapa final'!#REF!="Mayor"),CONCATENATE("R7C",'Mapa final'!#REF!),"")</f>
        <v>#REF!</v>
      </c>
      <c r="AE12" s="51" t="e">
        <f>IF(AND('Mapa final'!#REF!="Muy Alta",'Mapa final'!#REF!="Mayor"),CONCATENATE("R7C",'Mapa final'!#REF!),"")</f>
        <v>#REF!</v>
      </c>
      <c r="AF12" s="51" t="e">
        <f>IF(AND('Mapa final'!#REF!="Muy Alta",'Mapa final'!#REF!="Mayor"),CONCATENATE("R7C",'Mapa final'!#REF!),"")</f>
        <v>#REF!</v>
      </c>
      <c r="AG12" s="52" t="e">
        <f>IF(AND('Mapa final'!#REF!="Muy Alta",'Mapa final'!#REF!="Mayor"),CONCATENATE("R7C",'Mapa final'!#REF!),"")</f>
        <v>#REF!</v>
      </c>
      <c r="AH12" s="53" t="str">
        <f>IF(AND('Mapa final'!$Y$15="Muy Alta",'Mapa final'!$AA$15="Catastrófico"),CONCATENATE("R7C",'Mapa final'!$O$15),"")</f>
        <v/>
      </c>
      <c r="AI12" s="54" t="e">
        <f>IF(AND('Mapa final'!#REF!="Muy Alta",'Mapa final'!#REF!="Catastrófico"),CONCATENATE("R7C",'Mapa final'!#REF!),"")</f>
        <v>#REF!</v>
      </c>
      <c r="AJ12" s="54" t="e">
        <f>IF(AND('Mapa final'!#REF!="Muy Alta",'Mapa final'!#REF!="Catastrófico"),CONCATENATE("R7C",'Mapa final'!#REF!),"")</f>
        <v>#REF!</v>
      </c>
      <c r="AK12" s="54" t="e">
        <f>IF(AND('Mapa final'!#REF!="Muy Alta",'Mapa final'!#REF!="Catastrófico"),CONCATENATE("R7C",'Mapa final'!#REF!),"")</f>
        <v>#REF!</v>
      </c>
      <c r="AL12" s="54" t="e">
        <f>IF(AND('Mapa final'!#REF!="Muy Alta",'Mapa final'!#REF!="Catastrófico"),CONCATENATE("R7C",'Mapa final'!#REF!),"")</f>
        <v>#REF!</v>
      </c>
      <c r="AM12" s="55" t="e">
        <f>IF(AND('Mapa final'!#REF!="Muy Alta",'Mapa final'!#REF!="Catastrófico"),CONCATENATE("R7C",'Mapa final'!#REF!),"")</f>
        <v>#REF!</v>
      </c>
      <c r="AN12" s="81"/>
      <c r="AO12" s="361"/>
      <c r="AP12" s="362"/>
      <c r="AQ12" s="362"/>
      <c r="AR12" s="362"/>
      <c r="AS12" s="362"/>
      <c r="AT12" s="363"/>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256"/>
      <c r="C13" s="256"/>
      <c r="D13" s="257"/>
      <c r="E13" s="355"/>
      <c r="F13" s="354"/>
      <c r="G13" s="354"/>
      <c r="H13" s="354"/>
      <c r="I13" s="370"/>
      <c r="J13" s="50" t="str">
        <f>IF(AND('Mapa final'!$Y$16="Muy Alta",'Mapa final'!$AA$16="Leve"),CONCATENATE("R8C",'Mapa final'!$O$16),"")</f>
        <v/>
      </c>
      <c r="K13" s="51" t="str">
        <f>IF(AND('Mapa final'!$Y$17="Muy Alta",'Mapa final'!$AA$17="Leve"),CONCATENATE("R8C",'Mapa final'!$O$17),"")</f>
        <v/>
      </c>
      <c r="L13" s="51" t="str">
        <f>IF(AND('Mapa final'!$Y$18="Muy Alta",'Mapa final'!$AA$18="Leve"),CONCATENATE("R8C",'Mapa final'!$O$18),"")</f>
        <v/>
      </c>
      <c r="M13" s="51" t="str">
        <f>IF(AND('Mapa final'!$Y$19="Muy Alta",'Mapa final'!$AA$19="Leve"),CONCATENATE("R8C",'Mapa final'!$O$19),"")</f>
        <v/>
      </c>
      <c r="N13" s="51" t="str">
        <f>IF(AND('Mapa final'!$Y$20="Muy Alta",'Mapa final'!$AA$20="Leve"),CONCATENATE("R8C",'Mapa final'!$O$20),"")</f>
        <v/>
      </c>
      <c r="O13" s="52" t="str">
        <f>IF(AND('Mapa final'!$Y$21="Muy Alta",'Mapa final'!$AA$21="Leve"),CONCATENATE("R8C",'Mapa final'!$O$21),"")</f>
        <v/>
      </c>
      <c r="P13" s="50" t="str">
        <f>IF(AND('Mapa final'!$Y$16="Muy Alta",'Mapa final'!$AA$16="Menor"),CONCATENATE("R8C",'Mapa final'!$O$16),"")</f>
        <v/>
      </c>
      <c r="Q13" s="51" t="str">
        <f>IF(AND('Mapa final'!$Y$17="Muy Alta",'Mapa final'!$AA$17="Menor"),CONCATENATE("R8C",'Mapa final'!$O$17),"")</f>
        <v/>
      </c>
      <c r="R13" s="51" t="str">
        <f>IF(AND('Mapa final'!$Y$18="Muy Alta",'Mapa final'!$AA$18="Menor"),CONCATENATE("R8C",'Mapa final'!$O$18),"")</f>
        <v/>
      </c>
      <c r="S13" s="51" t="str">
        <f>IF(AND('Mapa final'!$Y$19="Muy Alta",'Mapa final'!$AA$19="Menor"),CONCATENATE("R8C",'Mapa final'!$O$19),"")</f>
        <v/>
      </c>
      <c r="T13" s="51" t="str">
        <f>IF(AND('Mapa final'!$Y$20="Muy Alta",'Mapa final'!$AA$20="Menor"),CONCATENATE("R8C",'Mapa final'!$O$20),"")</f>
        <v/>
      </c>
      <c r="U13" s="52" t="str">
        <f>IF(AND('Mapa final'!$Y$21="Muy Alta",'Mapa final'!$AA$21="Menor"),CONCATENATE("R8C",'Mapa final'!$O$21),"")</f>
        <v/>
      </c>
      <c r="V13" s="50" t="str">
        <f>IF(AND('Mapa final'!$Y$16="Muy Alta",'Mapa final'!$AA$16="Moderado"),CONCATENATE("R8C",'Mapa final'!$O$16),"")</f>
        <v/>
      </c>
      <c r="W13" s="51" t="str">
        <f>IF(AND('Mapa final'!$Y$17="Muy Alta",'Mapa final'!$AA$17="Moderado"),CONCATENATE("R8C",'Mapa final'!$O$17),"")</f>
        <v/>
      </c>
      <c r="X13" s="51" t="str">
        <f>IF(AND('Mapa final'!$Y$18="Muy Alta",'Mapa final'!$AA$18="Moderado"),CONCATENATE("R8C",'Mapa final'!$O$18),"")</f>
        <v/>
      </c>
      <c r="Y13" s="51" t="str">
        <f>IF(AND('Mapa final'!$Y$19="Muy Alta",'Mapa final'!$AA$19="Moderado"),CONCATENATE("R8C",'Mapa final'!$O$19),"")</f>
        <v/>
      </c>
      <c r="Z13" s="51" t="str">
        <f>IF(AND('Mapa final'!$Y$20="Muy Alta",'Mapa final'!$AA$20="Moderado"),CONCATENATE("R8C",'Mapa final'!$O$20),"")</f>
        <v/>
      </c>
      <c r="AA13" s="52" t="str">
        <f>IF(AND('Mapa final'!$Y$21="Muy Alta",'Mapa final'!$AA$21="Moderado"),CONCATENATE("R8C",'Mapa final'!$O$21),"")</f>
        <v/>
      </c>
      <c r="AB13" s="50" t="str">
        <f>IF(AND('Mapa final'!$Y$16="Muy Alta",'Mapa final'!$AA$16="Mayor"),CONCATENATE("R8C",'Mapa final'!$O$16),"")</f>
        <v/>
      </c>
      <c r="AC13" s="51" t="str">
        <f>IF(AND('Mapa final'!$Y$17="Muy Alta",'Mapa final'!$AA$17="Mayor"),CONCATENATE("R8C",'Mapa final'!$O$17),"")</f>
        <v/>
      </c>
      <c r="AD13" s="51" t="str">
        <f>IF(AND('Mapa final'!$Y$18="Muy Alta",'Mapa final'!$AA$18="Mayor"),CONCATENATE("R8C",'Mapa final'!$O$18),"")</f>
        <v/>
      </c>
      <c r="AE13" s="51" t="str">
        <f>IF(AND('Mapa final'!$Y$19="Muy Alta",'Mapa final'!$AA$19="Mayor"),CONCATENATE("R8C",'Mapa final'!$O$19),"")</f>
        <v/>
      </c>
      <c r="AF13" s="51" t="str">
        <f>IF(AND('Mapa final'!$Y$20="Muy Alta",'Mapa final'!$AA$20="Mayor"),CONCATENATE("R8C",'Mapa final'!$O$20),"")</f>
        <v/>
      </c>
      <c r="AG13" s="52" t="str">
        <f>IF(AND('Mapa final'!$Y$21="Muy Alta",'Mapa final'!$AA$21="Mayor"),CONCATENATE("R8C",'Mapa final'!$O$21),"")</f>
        <v/>
      </c>
      <c r="AH13" s="53" t="str">
        <f>IF(AND('Mapa final'!$Y$16="Muy Alta",'Mapa final'!$AA$16="Catastrófico"),CONCATENATE("R8C",'Mapa final'!$O$16),"")</f>
        <v/>
      </c>
      <c r="AI13" s="54" t="str">
        <f>IF(AND('Mapa final'!$Y$17="Muy Alta",'Mapa final'!$AA$17="Catastrófico"),CONCATENATE("R8C",'Mapa final'!$O$17),"")</f>
        <v/>
      </c>
      <c r="AJ13" s="54" t="str">
        <f>IF(AND('Mapa final'!$Y$18="Muy Alta",'Mapa final'!$AA$18="Catastrófico"),CONCATENATE("R8C",'Mapa final'!$O$18),"")</f>
        <v/>
      </c>
      <c r="AK13" s="54" t="str">
        <f>IF(AND('Mapa final'!$Y$19="Muy Alta",'Mapa final'!$AA$19="Catastrófico"),CONCATENATE("R8C",'Mapa final'!$O$19),"")</f>
        <v/>
      </c>
      <c r="AL13" s="54" t="str">
        <f>IF(AND('Mapa final'!$Y$20="Muy Alta",'Mapa final'!$AA$20="Catastrófico"),CONCATENATE("R8C",'Mapa final'!$O$20),"")</f>
        <v/>
      </c>
      <c r="AM13" s="55" t="str">
        <f>IF(AND('Mapa final'!$Y$21="Muy Alta",'Mapa final'!$AA$21="Catastrófico"),CONCATENATE("R8C",'Mapa final'!$O$21),"")</f>
        <v/>
      </c>
      <c r="AN13" s="81"/>
      <c r="AO13" s="361"/>
      <c r="AP13" s="362"/>
      <c r="AQ13" s="362"/>
      <c r="AR13" s="362"/>
      <c r="AS13" s="362"/>
      <c r="AT13" s="363"/>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256"/>
      <c r="C14" s="256"/>
      <c r="D14" s="257"/>
      <c r="E14" s="355"/>
      <c r="F14" s="354"/>
      <c r="G14" s="354"/>
      <c r="H14" s="354"/>
      <c r="I14" s="370"/>
      <c r="J14" s="50" t="str">
        <f>IF(AND('Mapa final'!$Y$22="Muy Alta",'Mapa final'!$AA$22="Leve"),CONCATENATE("R9C",'Mapa final'!$O$22),"")</f>
        <v/>
      </c>
      <c r="K14" s="51" t="str">
        <f>IF(AND('Mapa final'!$Y$23="Muy Alta",'Mapa final'!$AA$23="Leve"),CONCATENATE("R9C",'Mapa final'!$O$23),"")</f>
        <v/>
      </c>
      <c r="L14" s="51" t="str">
        <f>IF(AND('Mapa final'!$Y$24="Muy Alta",'Mapa final'!$AA$24="Leve"),CONCATENATE("R9C",'Mapa final'!$O$24),"")</f>
        <v/>
      </c>
      <c r="M14" s="51" t="str">
        <f>IF(AND('Mapa final'!$Y$25="Muy Alta",'Mapa final'!$AA$25="Leve"),CONCATENATE("R9C",'Mapa final'!$O$25),"")</f>
        <v/>
      </c>
      <c r="N14" s="51" t="str">
        <f>IF(AND('Mapa final'!$Y$26="Muy Alta",'Mapa final'!$AA$26="Leve"),CONCATENATE("R9C",'Mapa final'!$O$26),"")</f>
        <v/>
      </c>
      <c r="O14" s="52" t="str">
        <f>IF(AND('Mapa final'!$Y$27="Muy Alta",'Mapa final'!$AA$27="Leve"),CONCATENATE("R9C",'Mapa final'!$O$27),"")</f>
        <v/>
      </c>
      <c r="P14" s="50" t="str">
        <f>IF(AND('Mapa final'!$Y$22="Muy Alta",'Mapa final'!$AA$22="Menor"),CONCATENATE("R9C",'Mapa final'!$O$22),"")</f>
        <v/>
      </c>
      <c r="Q14" s="51" t="str">
        <f>IF(AND('Mapa final'!$Y$23="Muy Alta",'Mapa final'!$AA$23="Menor"),CONCATENATE("R9C",'Mapa final'!$O$23),"")</f>
        <v/>
      </c>
      <c r="R14" s="51" t="str">
        <f>IF(AND('Mapa final'!$Y$24="Muy Alta",'Mapa final'!$AA$24="Menor"),CONCATENATE("R9C",'Mapa final'!$O$24),"")</f>
        <v/>
      </c>
      <c r="S14" s="51" t="str">
        <f>IF(AND('Mapa final'!$Y$25="Muy Alta",'Mapa final'!$AA$25="Menor"),CONCATENATE("R9C",'Mapa final'!$O$25),"")</f>
        <v/>
      </c>
      <c r="T14" s="51" t="str">
        <f>IF(AND('Mapa final'!$Y$26="Muy Alta",'Mapa final'!$AA$26="Menor"),CONCATENATE("R9C",'Mapa final'!$O$26),"")</f>
        <v/>
      </c>
      <c r="U14" s="52" t="str">
        <f>IF(AND('Mapa final'!$Y$27="Muy Alta",'Mapa final'!$AA$27="Menor"),CONCATENATE("R9C",'Mapa final'!$O$27),"")</f>
        <v/>
      </c>
      <c r="V14" s="50" t="str">
        <f>IF(AND('Mapa final'!$Y$22="Muy Alta",'Mapa final'!$AA$22="Moderado"),CONCATENATE("R9C",'Mapa final'!$O$22),"")</f>
        <v/>
      </c>
      <c r="W14" s="51" t="str">
        <f>IF(AND('Mapa final'!$Y$23="Muy Alta",'Mapa final'!$AA$23="Moderado"),CONCATENATE("R9C",'Mapa final'!$O$23),"")</f>
        <v/>
      </c>
      <c r="X14" s="51" t="str">
        <f>IF(AND('Mapa final'!$Y$24="Muy Alta",'Mapa final'!$AA$24="Moderado"),CONCATENATE("R9C",'Mapa final'!$O$24),"")</f>
        <v/>
      </c>
      <c r="Y14" s="51" t="str">
        <f>IF(AND('Mapa final'!$Y$25="Muy Alta",'Mapa final'!$AA$25="Moderado"),CONCATENATE("R9C",'Mapa final'!$O$25),"")</f>
        <v/>
      </c>
      <c r="Z14" s="51" t="str">
        <f>IF(AND('Mapa final'!$Y$26="Muy Alta",'Mapa final'!$AA$26="Moderado"),CONCATENATE("R9C",'Mapa final'!$O$26),"")</f>
        <v/>
      </c>
      <c r="AA14" s="52" t="str">
        <f>IF(AND('Mapa final'!$Y$27="Muy Alta",'Mapa final'!$AA$27="Moderado"),CONCATENATE("R9C",'Mapa final'!$O$27),"")</f>
        <v/>
      </c>
      <c r="AB14" s="50" t="str">
        <f>IF(AND('Mapa final'!$Y$22="Muy Alta",'Mapa final'!$AA$22="Mayor"),CONCATENATE("R9C",'Mapa final'!$O$22),"")</f>
        <v/>
      </c>
      <c r="AC14" s="51" t="str">
        <f>IF(AND('Mapa final'!$Y$23="Muy Alta",'Mapa final'!$AA$23="Mayor"),CONCATENATE("R9C",'Mapa final'!$O$23),"")</f>
        <v/>
      </c>
      <c r="AD14" s="51" t="str">
        <f>IF(AND('Mapa final'!$Y$24="Muy Alta",'Mapa final'!$AA$24="Mayor"),CONCATENATE("R9C",'Mapa final'!$O$24),"")</f>
        <v/>
      </c>
      <c r="AE14" s="51" t="str">
        <f>IF(AND('Mapa final'!$Y$25="Muy Alta",'Mapa final'!$AA$25="Mayor"),CONCATENATE("R9C",'Mapa final'!$O$25),"")</f>
        <v/>
      </c>
      <c r="AF14" s="51" t="str">
        <f>IF(AND('Mapa final'!$Y$26="Muy Alta",'Mapa final'!$AA$26="Mayor"),CONCATENATE("R9C",'Mapa final'!$O$26),"")</f>
        <v/>
      </c>
      <c r="AG14" s="52" t="str">
        <f>IF(AND('Mapa final'!$Y$27="Muy Alta",'Mapa final'!$AA$27="Mayor"),CONCATENATE("R9C",'Mapa final'!$O$27),"")</f>
        <v/>
      </c>
      <c r="AH14" s="53" t="str">
        <f>IF(AND('Mapa final'!$Y$22="Muy Alta",'Mapa final'!$AA$22="Catastrófico"),CONCATENATE("R9C",'Mapa final'!$O$22),"")</f>
        <v/>
      </c>
      <c r="AI14" s="54" t="str">
        <f>IF(AND('Mapa final'!$Y$23="Muy Alta",'Mapa final'!$AA$23="Catastrófico"),CONCATENATE("R9C",'Mapa final'!$O$23),"")</f>
        <v/>
      </c>
      <c r="AJ14" s="54" t="str">
        <f>IF(AND('Mapa final'!$Y$24="Muy Alta",'Mapa final'!$AA$24="Catastrófico"),CONCATENATE("R9C",'Mapa final'!$O$24),"")</f>
        <v/>
      </c>
      <c r="AK14" s="54" t="str">
        <f>IF(AND('Mapa final'!$Y$25="Muy Alta",'Mapa final'!$AA$25="Catastrófico"),CONCATENATE("R9C",'Mapa final'!$O$25),"")</f>
        <v/>
      </c>
      <c r="AL14" s="54" t="str">
        <f>IF(AND('Mapa final'!$Y$26="Muy Alta",'Mapa final'!$AA$26="Catastrófico"),CONCATENATE("R9C",'Mapa final'!$O$26),"")</f>
        <v/>
      </c>
      <c r="AM14" s="55" t="str">
        <f>IF(AND('Mapa final'!$Y$27="Muy Alta",'Mapa final'!$AA$27="Catastrófico"),CONCATENATE("R9C",'Mapa final'!$O$27),"")</f>
        <v/>
      </c>
      <c r="AN14" s="81"/>
      <c r="AO14" s="361"/>
      <c r="AP14" s="362"/>
      <c r="AQ14" s="362"/>
      <c r="AR14" s="362"/>
      <c r="AS14" s="362"/>
      <c r="AT14" s="363"/>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256"/>
      <c r="C15" s="256"/>
      <c r="D15" s="257"/>
      <c r="E15" s="356"/>
      <c r="F15" s="357"/>
      <c r="G15" s="357"/>
      <c r="H15" s="357"/>
      <c r="I15" s="371"/>
      <c r="J15" s="56" t="str">
        <f>IF(AND('Mapa final'!$Y$28="Muy Alta",'Mapa final'!$AA$28="Leve"),CONCATENATE("R10C",'Mapa final'!$O$28),"")</f>
        <v/>
      </c>
      <c r="K15" s="57" t="str">
        <f>IF(AND('Mapa final'!$Y$29="Muy Alta",'Mapa final'!$AA$29="Leve"),CONCATENATE("R10C",'Mapa final'!$O$29),"")</f>
        <v/>
      </c>
      <c r="L15" s="57" t="str">
        <f>IF(AND('Mapa final'!$Y$30="Muy Alta",'Mapa final'!$AA$30="Leve"),CONCATENATE("R10C",'Mapa final'!$O$30),"")</f>
        <v/>
      </c>
      <c r="M15" s="57" t="str">
        <f>IF(AND('Mapa final'!$Y$31="Muy Alta",'Mapa final'!$AA$31="Leve"),CONCATENATE("R10C",'Mapa final'!$O$31),"")</f>
        <v/>
      </c>
      <c r="N15" s="57" t="str">
        <f>IF(AND('Mapa final'!$Y$32="Muy Alta",'Mapa final'!$AA$32="Leve"),CONCATENATE("R10C",'Mapa final'!$O$32),"")</f>
        <v/>
      </c>
      <c r="O15" s="58" t="str">
        <f>IF(AND('Mapa final'!$Y$33="Muy Alta",'Mapa final'!$AA$33="Leve"),CONCATENATE("R10C",'Mapa final'!$O$33),"")</f>
        <v/>
      </c>
      <c r="P15" s="50" t="str">
        <f>IF(AND('Mapa final'!$Y$28="Muy Alta",'Mapa final'!$AA$28="Menor"),CONCATENATE("R10C",'Mapa final'!$O$28),"")</f>
        <v/>
      </c>
      <c r="Q15" s="51" t="str">
        <f>IF(AND('Mapa final'!$Y$29="Muy Alta",'Mapa final'!$AA$29="Menor"),CONCATENATE("R10C",'Mapa final'!$O$29),"")</f>
        <v/>
      </c>
      <c r="R15" s="51" t="str">
        <f>IF(AND('Mapa final'!$Y$30="Muy Alta",'Mapa final'!$AA$30="Menor"),CONCATENATE("R10C",'Mapa final'!$O$30),"")</f>
        <v/>
      </c>
      <c r="S15" s="51" t="str">
        <f>IF(AND('Mapa final'!$Y$31="Muy Alta",'Mapa final'!$AA$31="Menor"),CONCATENATE("R10C",'Mapa final'!$O$31),"")</f>
        <v/>
      </c>
      <c r="T15" s="51" t="str">
        <f>IF(AND('Mapa final'!$Y$32="Muy Alta",'Mapa final'!$AA$32="Menor"),CONCATENATE("R10C",'Mapa final'!$O$32),"")</f>
        <v/>
      </c>
      <c r="U15" s="52" t="str">
        <f>IF(AND('Mapa final'!$Y$33="Muy Alta",'Mapa final'!$AA$33="Menor"),CONCATENATE("R10C",'Mapa final'!$O$33),"")</f>
        <v/>
      </c>
      <c r="V15" s="56" t="str">
        <f>IF(AND('Mapa final'!$Y$28="Muy Alta",'Mapa final'!$AA$28="Moderado"),CONCATENATE("R10C",'Mapa final'!$O$28),"")</f>
        <v/>
      </c>
      <c r="W15" s="57" t="str">
        <f>IF(AND('Mapa final'!$Y$29="Muy Alta",'Mapa final'!$AA$29="Moderado"),CONCATENATE("R10C",'Mapa final'!$O$29),"")</f>
        <v/>
      </c>
      <c r="X15" s="57" t="str">
        <f>IF(AND('Mapa final'!$Y$30="Muy Alta",'Mapa final'!$AA$30="Moderado"),CONCATENATE("R10C",'Mapa final'!$O$30),"")</f>
        <v/>
      </c>
      <c r="Y15" s="57" t="str">
        <f>IF(AND('Mapa final'!$Y$31="Muy Alta",'Mapa final'!$AA$31="Moderado"),CONCATENATE("R10C",'Mapa final'!$O$31),"")</f>
        <v/>
      </c>
      <c r="Z15" s="57" t="str">
        <f>IF(AND('Mapa final'!$Y$32="Muy Alta",'Mapa final'!$AA$32="Moderado"),CONCATENATE("R10C",'Mapa final'!$O$32),"")</f>
        <v/>
      </c>
      <c r="AA15" s="58" t="str">
        <f>IF(AND('Mapa final'!$Y$33="Muy Alta",'Mapa final'!$AA$33="Moderado"),CONCATENATE("R10C",'Mapa final'!$O$33),"")</f>
        <v/>
      </c>
      <c r="AB15" s="50" t="str">
        <f>IF(AND('Mapa final'!$Y$28="Muy Alta",'Mapa final'!$AA$28="Mayor"),CONCATENATE("R10C",'Mapa final'!$O$28),"")</f>
        <v/>
      </c>
      <c r="AC15" s="51" t="str">
        <f>IF(AND('Mapa final'!$Y$29="Muy Alta",'Mapa final'!$AA$29="Mayor"),CONCATENATE("R10C",'Mapa final'!$O$29),"")</f>
        <v/>
      </c>
      <c r="AD15" s="51" t="str">
        <f>IF(AND('Mapa final'!$Y$30="Muy Alta",'Mapa final'!$AA$30="Mayor"),CONCATENATE("R10C",'Mapa final'!$O$30),"")</f>
        <v/>
      </c>
      <c r="AE15" s="51" t="str">
        <f>IF(AND('Mapa final'!$Y$31="Muy Alta",'Mapa final'!$AA$31="Mayor"),CONCATENATE("R10C",'Mapa final'!$O$31),"")</f>
        <v/>
      </c>
      <c r="AF15" s="51" t="str">
        <f>IF(AND('Mapa final'!$Y$32="Muy Alta",'Mapa final'!$AA$32="Mayor"),CONCATENATE("R10C",'Mapa final'!$O$32),"")</f>
        <v/>
      </c>
      <c r="AG15" s="52" t="str">
        <f>IF(AND('Mapa final'!$Y$33="Muy Alta",'Mapa final'!$AA$33="Mayor"),CONCATENATE("R10C",'Mapa final'!$O$33),"")</f>
        <v/>
      </c>
      <c r="AH15" s="59" t="str">
        <f>IF(AND('Mapa final'!$Y$28="Muy Alta",'Mapa final'!$AA$28="Catastrófico"),CONCATENATE("R10C",'Mapa final'!$O$28),"")</f>
        <v/>
      </c>
      <c r="AI15" s="60" t="str">
        <f>IF(AND('Mapa final'!$Y$29="Muy Alta",'Mapa final'!$AA$29="Catastrófico"),CONCATENATE("R10C",'Mapa final'!$O$29),"")</f>
        <v/>
      </c>
      <c r="AJ15" s="60" t="str">
        <f>IF(AND('Mapa final'!$Y$30="Muy Alta",'Mapa final'!$AA$30="Catastrófico"),CONCATENATE("R10C",'Mapa final'!$O$30),"")</f>
        <v/>
      </c>
      <c r="AK15" s="60" t="str">
        <f>IF(AND('Mapa final'!$Y$31="Muy Alta",'Mapa final'!$AA$31="Catastrófico"),CONCATENATE("R10C",'Mapa final'!$O$31),"")</f>
        <v/>
      </c>
      <c r="AL15" s="60" t="str">
        <f>IF(AND('Mapa final'!$Y$32="Muy Alta",'Mapa final'!$AA$32="Catastrófico"),CONCATENATE("R10C",'Mapa final'!$O$32),"")</f>
        <v/>
      </c>
      <c r="AM15" s="61" t="str">
        <f>IF(AND('Mapa final'!$Y$33="Muy Alta",'Mapa final'!$AA$33="Catastrófico"),CONCATENATE("R10C",'Mapa final'!$O$33),"")</f>
        <v/>
      </c>
      <c r="AN15" s="81"/>
      <c r="AO15" s="364"/>
      <c r="AP15" s="365"/>
      <c r="AQ15" s="365"/>
      <c r="AR15" s="365"/>
      <c r="AS15" s="365"/>
      <c r="AT15" s="366"/>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256"/>
      <c r="C16" s="256"/>
      <c r="D16" s="257"/>
      <c r="E16" s="351" t="s">
        <v>115</v>
      </c>
      <c r="F16" s="352"/>
      <c r="G16" s="352"/>
      <c r="H16" s="352"/>
      <c r="I16" s="352"/>
      <c r="J16" s="62" t="e">
        <f>IF(AND('Mapa final'!#REF!="Alta",'Mapa final'!#REF!="Leve"),CONCATENATE("R1C",'Mapa final'!#REF!),"")</f>
        <v>#REF!</v>
      </c>
      <c r="K16" s="63" t="e">
        <f>IF(AND('Mapa final'!#REF!="Alta",'Mapa final'!#REF!="Leve"),CONCATENATE("R1C",'Mapa final'!#REF!),"")</f>
        <v>#REF!</v>
      </c>
      <c r="L16" s="63" t="e">
        <f>IF(AND('Mapa final'!#REF!="Alta",'Mapa final'!#REF!="Leve"),CONCATENATE("R1C",'Mapa final'!#REF!),"")</f>
        <v>#REF!</v>
      </c>
      <c r="M16" s="63" t="e">
        <f>IF(AND('Mapa final'!#REF!="Alta",'Mapa final'!#REF!="Leve"),CONCATENATE("R1C",'Mapa final'!#REF!),"")</f>
        <v>#REF!</v>
      </c>
      <c r="N16" s="63" t="e">
        <f>IF(AND('Mapa final'!#REF!="Alta",'Mapa final'!#REF!="Leve"),CONCATENATE("R1C",'Mapa final'!#REF!),"")</f>
        <v>#REF!</v>
      </c>
      <c r="O16" s="64" t="e">
        <f>IF(AND('Mapa final'!#REF!="Alta",'Mapa final'!#REF!="Leve"),CONCATENATE("R1C",'Mapa final'!#REF!),"")</f>
        <v>#REF!</v>
      </c>
      <c r="P16" s="62" t="e">
        <f>IF(AND('Mapa final'!#REF!="Alta",'Mapa final'!#REF!="Menor"),CONCATENATE("R1C",'Mapa final'!#REF!),"")</f>
        <v>#REF!</v>
      </c>
      <c r="Q16" s="63" t="e">
        <f>IF(AND('Mapa final'!#REF!="Alta",'Mapa final'!#REF!="Menor"),CONCATENATE("R1C",'Mapa final'!#REF!),"")</f>
        <v>#REF!</v>
      </c>
      <c r="R16" s="63" t="e">
        <f>IF(AND('Mapa final'!#REF!="Alta",'Mapa final'!#REF!="Menor"),CONCATENATE("R1C",'Mapa final'!#REF!),"")</f>
        <v>#REF!</v>
      </c>
      <c r="S16" s="63" t="e">
        <f>IF(AND('Mapa final'!#REF!="Alta",'Mapa final'!#REF!="Menor"),CONCATENATE("R1C",'Mapa final'!#REF!),"")</f>
        <v>#REF!</v>
      </c>
      <c r="T16" s="63" t="e">
        <f>IF(AND('Mapa final'!#REF!="Alta",'Mapa final'!#REF!="Menor"),CONCATENATE("R1C",'Mapa final'!#REF!),"")</f>
        <v>#REF!</v>
      </c>
      <c r="U16" s="64" t="e">
        <f>IF(AND('Mapa final'!#REF!="Alta",'Mapa final'!#REF!="Menor"),CONCATENATE("R1C",'Mapa final'!#REF!),"")</f>
        <v>#REF!</v>
      </c>
      <c r="V16" s="44" t="e">
        <f>IF(AND('Mapa final'!#REF!="Alta",'Mapa final'!#REF!="Moderado"),CONCATENATE("R1C",'Mapa final'!#REF!),"")</f>
        <v>#REF!</v>
      </c>
      <c r="W16" s="45" t="e">
        <f>IF(AND('Mapa final'!#REF!="Alta",'Mapa final'!#REF!="Moderado"),CONCATENATE("R1C",'Mapa final'!#REF!),"")</f>
        <v>#REF!</v>
      </c>
      <c r="X16" s="45" t="e">
        <f>IF(AND('Mapa final'!#REF!="Alta",'Mapa final'!#REF!="Moderado"),CONCATENATE("R1C",'Mapa final'!#REF!),"")</f>
        <v>#REF!</v>
      </c>
      <c r="Y16" s="45" t="e">
        <f>IF(AND('Mapa final'!#REF!="Alta",'Mapa final'!#REF!="Moderado"),CONCATENATE("R1C",'Mapa final'!#REF!),"")</f>
        <v>#REF!</v>
      </c>
      <c r="Z16" s="45" t="e">
        <f>IF(AND('Mapa final'!#REF!="Alta",'Mapa final'!#REF!="Moderado"),CONCATENATE("R1C",'Mapa final'!#REF!),"")</f>
        <v>#REF!</v>
      </c>
      <c r="AA16" s="46" t="e">
        <f>IF(AND('Mapa final'!#REF!="Alta",'Mapa final'!#REF!="Moderado"),CONCATENATE("R1C",'Mapa final'!#REF!),"")</f>
        <v>#REF!</v>
      </c>
      <c r="AB16" s="44" t="e">
        <f>IF(AND('Mapa final'!#REF!="Alta",'Mapa final'!#REF!="Mayor"),CONCATENATE("R1C",'Mapa final'!#REF!),"")</f>
        <v>#REF!</v>
      </c>
      <c r="AC16" s="45" t="e">
        <f>IF(AND('Mapa final'!#REF!="Alta",'Mapa final'!#REF!="Mayor"),CONCATENATE("R1C",'Mapa final'!#REF!),"")</f>
        <v>#REF!</v>
      </c>
      <c r="AD16" s="45" t="e">
        <f>IF(AND('Mapa final'!#REF!="Alta",'Mapa final'!#REF!="Mayor"),CONCATENATE("R1C",'Mapa final'!#REF!),"")</f>
        <v>#REF!</v>
      </c>
      <c r="AE16" s="45" t="e">
        <f>IF(AND('Mapa final'!#REF!="Alta",'Mapa final'!#REF!="Mayor"),CONCATENATE("R1C",'Mapa final'!#REF!),"")</f>
        <v>#REF!</v>
      </c>
      <c r="AF16" s="45" t="e">
        <f>IF(AND('Mapa final'!#REF!="Alta",'Mapa final'!#REF!="Mayor"),CONCATENATE("R1C",'Mapa final'!#REF!),"")</f>
        <v>#REF!</v>
      </c>
      <c r="AG16" s="46" t="e">
        <f>IF(AND('Mapa final'!#REF!="Alta",'Mapa final'!#REF!="Mayor"),CONCATENATE("R1C",'Mapa final'!#REF!),"")</f>
        <v>#REF!</v>
      </c>
      <c r="AH16" s="47" t="e">
        <f>IF(AND('Mapa final'!#REF!="Alta",'Mapa final'!#REF!="Catastrófico"),CONCATENATE("R1C",'Mapa final'!#REF!),"")</f>
        <v>#REF!</v>
      </c>
      <c r="AI16" s="48" t="e">
        <f>IF(AND('Mapa final'!#REF!="Alta",'Mapa final'!#REF!="Catastrófico"),CONCATENATE("R1C",'Mapa final'!#REF!),"")</f>
        <v>#REF!</v>
      </c>
      <c r="AJ16" s="48" t="e">
        <f>IF(AND('Mapa final'!#REF!="Alta",'Mapa final'!#REF!="Catastrófico"),CONCATENATE("R1C",'Mapa final'!#REF!),"")</f>
        <v>#REF!</v>
      </c>
      <c r="AK16" s="48" t="e">
        <f>IF(AND('Mapa final'!#REF!="Alta",'Mapa final'!#REF!="Catastrófico"),CONCATENATE("R1C",'Mapa final'!#REF!),"")</f>
        <v>#REF!</v>
      </c>
      <c r="AL16" s="48" t="e">
        <f>IF(AND('Mapa final'!#REF!="Alta",'Mapa final'!#REF!="Catastrófico"),CONCATENATE("R1C",'Mapa final'!#REF!),"")</f>
        <v>#REF!</v>
      </c>
      <c r="AM16" s="49" t="e">
        <f>IF(AND('Mapa final'!#REF!="Alta",'Mapa final'!#REF!="Catastrófico"),CONCATENATE("R1C",'Mapa final'!#REF!),"")</f>
        <v>#REF!</v>
      </c>
      <c r="AN16" s="81"/>
      <c r="AO16" s="342" t="s">
        <v>80</v>
      </c>
      <c r="AP16" s="343"/>
      <c r="AQ16" s="343"/>
      <c r="AR16" s="343"/>
      <c r="AS16" s="343"/>
      <c r="AT16" s="344"/>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256"/>
      <c r="C17" s="256"/>
      <c r="D17" s="257"/>
      <c r="E17" s="353"/>
      <c r="F17" s="354"/>
      <c r="G17" s="354"/>
      <c r="H17" s="354"/>
      <c r="I17" s="354"/>
      <c r="J17" s="65" t="str">
        <f>IF(AND('Mapa final'!$Y$10="Alta",'Mapa final'!$AA$10="Leve"),CONCATENATE("R2C",'Mapa final'!$O$10),"")</f>
        <v/>
      </c>
      <c r="K17" s="66" t="e">
        <f>IF(AND('Mapa final'!#REF!="Alta",'Mapa final'!#REF!="Leve"),CONCATENATE("R2C",'Mapa final'!#REF!),"")</f>
        <v>#REF!</v>
      </c>
      <c r="L17" s="66" t="e">
        <f>IF(AND('Mapa final'!#REF!="Alta",'Mapa final'!#REF!="Leve"),CONCATENATE("R2C",'Mapa final'!#REF!),"")</f>
        <v>#REF!</v>
      </c>
      <c r="M17" s="66" t="e">
        <f>IF(AND('Mapa final'!#REF!="Alta",'Mapa final'!#REF!="Leve"),CONCATENATE("R2C",'Mapa final'!#REF!),"")</f>
        <v>#REF!</v>
      </c>
      <c r="N17" s="66" t="e">
        <f>IF(AND('Mapa final'!#REF!="Alta",'Mapa final'!#REF!="Leve"),CONCATENATE("R2C",'Mapa final'!#REF!),"")</f>
        <v>#REF!</v>
      </c>
      <c r="O17" s="67" t="e">
        <f>IF(AND('Mapa final'!#REF!="Alta",'Mapa final'!#REF!="Leve"),CONCATENATE("R2C",'Mapa final'!#REF!),"")</f>
        <v>#REF!</v>
      </c>
      <c r="P17" s="65" t="str">
        <f>IF(AND('Mapa final'!$Y$10="Alta",'Mapa final'!$AA$10="Menor"),CONCATENATE("R2C",'Mapa final'!$O$10),"")</f>
        <v/>
      </c>
      <c r="Q17" s="66" t="e">
        <f>IF(AND('Mapa final'!#REF!="Alta",'Mapa final'!#REF!="Menor"),CONCATENATE("R2C",'Mapa final'!#REF!),"")</f>
        <v>#REF!</v>
      </c>
      <c r="R17" s="66" t="e">
        <f>IF(AND('Mapa final'!#REF!="Alta",'Mapa final'!#REF!="Menor"),CONCATENATE("R2C",'Mapa final'!#REF!),"")</f>
        <v>#REF!</v>
      </c>
      <c r="S17" s="66" t="e">
        <f>IF(AND('Mapa final'!#REF!="Alta",'Mapa final'!#REF!="Menor"),CONCATENATE("R2C",'Mapa final'!#REF!),"")</f>
        <v>#REF!</v>
      </c>
      <c r="T17" s="66" t="e">
        <f>IF(AND('Mapa final'!#REF!="Alta",'Mapa final'!#REF!="Menor"),CONCATENATE("R2C",'Mapa final'!#REF!),"")</f>
        <v>#REF!</v>
      </c>
      <c r="U17" s="67" t="e">
        <f>IF(AND('Mapa final'!#REF!="Alta",'Mapa final'!#REF!="Menor"),CONCATENATE("R2C",'Mapa final'!#REF!),"")</f>
        <v>#REF!</v>
      </c>
      <c r="V17" s="50" t="str">
        <f>IF(AND('Mapa final'!$Y$10="Alta",'Mapa final'!$AA$10="Moderado"),CONCATENATE("R2C",'Mapa final'!$O$10),"")</f>
        <v/>
      </c>
      <c r="W17" s="51" t="e">
        <f>IF(AND('Mapa final'!#REF!="Alta",'Mapa final'!#REF!="Moderado"),CONCATENATE("R2C",'Mapa final'!#REF!),"")</f>
        <v>#REF!</v>
      </c>
      <c r="X17" s="51" t="e">
        <f>IF(AND('Mapa final'!#REF!="Alta",'Mapa final'!#REF!="Moderado"),CONCATENATE("R2C",'Mapa final'!#REF!),"")</f>
        <v>#REF!</v>
      </c>
      <c r="Y17" s="51" t="e">
        <f>IF(AND('Mapa final'!#REF!="Alta",'Mapa final'!#REF!="Moderado"),CONCATENATE("R2C",'Mapa final'!#REF!),"")</f>
        <v>#REF!</v>
      </c>
      <c r="Z17" s="51" t="e">
        <f>IF(AND('Mapa final'!#REF!="Alta",'Mapa final'!#REF!="Moderado"),CONCATENATE("R2C",'Mapa final'!#REF!),"")</f>
        <v>#REF!</v>
      </c>
      <c r="AA17" s="52" t="e">
        <f>IF(AND('Mapa final'!#REF!="Alta",'Mapa final'!#REF!="Moderado"),CONCATENATE("R2C",'Mapa final'!#REF!),"")</f>
        <v>#REF!</v>
      </c>
      <c r="AB17" s="50" t="str">
        <f>IF(AND('Mapa final'!$Y$10="Alta",'Mapa final'!$AA$10="Mayor"),CONCATENATE("R2C",'Mapa final'!$O$10),"")</f>
        <v/>
      </c>
      <c r="AC17" s="51" t="e">
        <f>IF(AND('Mapa final'!#REF!="Alta",'Mapa final'!#REF!="Mayor"),CONCATENATE("R2C",'Mapa final'!#REF!),"")</f>
        <v>#REF!</v>
      </c>
      <c r="AD17" s="51" t="e">
        <f>IF(AND('Mapa final'!#REF!="Alta",'Mapa final'!#REF!="Mayor"),CONCATENATE("R2C",'Mapa final'!#REF!),"")</f>
        <v>#REF!</v>
      </c>
      <c r="AE17" s="51" t="e">
        <f>IF(AND('Mapa final'!#REF!="Alta",'Mapa final'!#REF!="Mayor"),CONCATENATE("R2C",'Mapa final'!#REF!),"")</f>
        <v>#REF!</v>
      </c>
      <c r="AF17" s="51" t="e">
        <f>IF(AND('Mapa final'!#REF!="Alta",'Mapa final'!#REF!="Mayor"),CONCATENATE("R2C",'Mapa final'!#REF!),"")</f>
        <v>#REF!</v>
      </c>
      <c r="AG17" s="52" t="e">
        <f>IF(AND('Mapa final'!#REF!="Alta",'Mapa final'!#REF!="Mayor"),CONCATENATE("R2C",'Mapa final'!#REF!),"")</f>
        <v>#REF!</v>
      </c>
      <c r="AH17" s="53" t="str">
        <f>IF(AND('Mapa final'!$Y$10="Alta",'Mapa final'!$AA$10="Catastrófico"),CONCATENATE("R2C",'Mapa final'!$O$10),"")</f>
        <v/>
      </c>
      <c r="AI17" s="54" t="e">
        <f>IF(AND('Mapa final'!#REF!="Alta",'Mapa final'!#REF!="Catastrófico"),CONCATENATE("R2C",'Mapa final'!#REF!),"")</f>
        <v>#REF!</v>
      </c>
      <c r="AJ17" s="54" t="e">
        <f>IF(AND('Mapa final'!#REF!="Alta",'Mapa final'!#REF!="Catastrófico"),CONCATENATE("R2C",'Mapa final'!#REF!),"")</f>
        <v>#REF!</v>
      </c>
      <c r="AK17" s="54" t="e">
        <f>IF(AND('Mapa final'!#REF!="Alta",'Mapa final'!#REF!="Catastrófico"),CONCATENATE("R2C",'Mapa final'!#REF!),"")</f>
        <v>#REF!</v>
      </c>
      <c r="AL17" s="54" t="e">
        <f>IF(AND('Mapa final'!#REF!="Alta",'Mapa final'!#REF!="Catastrófico"),CONCATENATE("R2C",'Mapa final'!#REF!),"")</f>
        <v>#REF!</v>
      </c>
      <c r="AM17" s="55" t="e">
        <f>IF(AND('Mapa final'!#REF!="Alta",'Mapa final'!#REF!="Catastrófico"),CONCATENATE("R2C",'Mapa final'!#REF!),"")</f>
        <v>#REF!</v>
      </c>
      <c r="AN17" s="81"/>
      <c r="AO17" s="345"/>
      <c r="AP17" s="346"/>
      <c r="AQ17" s="346"/>
      <c r="AR17" s="346"/>
      <c r="AS17" s="346"/>
      <c r="AT17" s="347"/>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256"/>
      <c r="C18" s="256"/>
      <c r="D18" s="257"/>
      <c r="E18" s="355"/>
      <c r="F18" s="354"/>
      <c r="G18" s="354"/>
      <c r="H18" s="354"/>
      <c r="I18" s="354"/>
      <c r="J18" s="65" t="str">
        <f>IF(AND('Mapa final'!$Y$11="Alta",'Mapa final'!$AA$11="Leve"),CONCATENATE("R3C",'Mapa final'!$O$11),"")</f>
        <v/>
      </c>
      <c r="K18" s="66" t="e">
        <f>IF(AND('Mapa final'!#REF!="Alta",'Mapa final'!#REF!="Leve"),CONCATENATE("R3C",'Mapa final'!#REF!),"")</f>
        <v>#REF!</v>
      </c>
      <c r="L18" s="66" t="e">
        <f>IF(AND('Mapa final'!#REF!="Alta",'Mapa final'!#REF!="Leve"),CONCATENATE("R3C",'Mapa final'!#REF!),"")</f>
        <v>#REF!</v>
      </c>
      <c r="M18" s="66" t="e">
        <f>IF(AND('Mapa final'!#REF!="Alta",'Mapa final'!#REF!="Leve"),CONCATENATE("R3C",'Mapa final'!#REF!),"")</f>
        <v>#REF!</v>
      </c>
      <c r="N18" s="66" t="e">
        <f>IF(AND('Mapa final'!#REF!="Alta",'Mapa final'!#REF!="Leve"),CONCATENATE("R3C",'Mapa final'!#REF!),"")</f>
        <v>#REF!</v>
      </c>
      <c r="O18" s="67" t="e">
        <f>IF(AND('Mapa final'!#REF!="Alta",'Mapa final'!#REF!="Leve"),CONCATENATE("R3C",'Mapa final'!#REF!),"")</f>
        <v>#REF!</v>
      </c>
      <c r="P18" s="65" t="str">
        <f>IF(AND('Mapa final'!$Y$11="Alta",'Mapa final'!$AA$11="Menor"),CONCATENATE("R3C",'Mapa final'!$O$11),"")</f>
        <v/>
      </c>
      <c r="Q18" s="66" t="e">
        <f>IF(AND('Mapa final'!#REF!="Alta",'Mapa final'!#REF!="Menor"),CONCATENATE("R3C",'Mapa final'!#REF!),"")</f>
        <v>#REF!</v>
      </c>
      <c r="R18" s="66" t="e">
        <f>IF(AND('Mapa final'!#REF!="Alta",'Mapa final'!#REF!="Menor"),CONCATENATE("R3C",'Mapa final'!#REF!),"")</f>
        <v>#REF!</v>
      </c>
      <c r="S18" s="66" t="e">
        <f>IF(AND('Mapa final'!#REF!="Alta",'Mapa final'!#REF!="Menor"),CONCATENATE("R3C",'Mapa final'!#REF!),"")</f>
        <v>#REF!</v>
      </c>
      <c r="T18" s="66" t="e">
        <f>IF(AND('Mapa final'!#REF!="Alta",'Mapa final'!#REF!="Menor"),CONCATENATE("R3C",'Mapa final'!#REF!),"")</f>
        <v>#REF!</v>
      </c>
      <c r="U18" s="67" t="e">
        <f>IF(AND('Mapa final'!#REF!="Alta",'Mapa final'!#REF!="Menor"),CONCATENATE("R3C",'Mapa final'!#REF!),"")</f>
        <v>#REF!</v>
      </c>
      <c r="V18" s="50" t="str">
        <f>IF(AND('Mapa final'!$Y$11="Alta",'Mapa final'!$AA$11="Moderado"),CONCATENATE("R3C",'Mapa final'!$O$11),"")</f>
        <v/>
      </c>
      <c r="W18" s="51" t="e">
        <f>IF(AND('Mapa final'!#REF!="Alta",'Mapa final'!#REF!="Moderado"),CONCATENATE("R3C",'Mapa final'!#REF!),"")</f>
        <v>#REF!</v>
      </c>
      <c r="X18" s="51" t="e">
        <f>IF(AND('Mapa final'!#REF!="Alta",'Mapa final'!#REF!="Moderado"),CONCATENATE("R3C",'Mapa final'!#REF!),"")</f>
        <v>#REF!</v>
      </c>
      <c r="Y18" s="51" t="e">
        <f>IF(AND('Mapa final'!#REF!="Alta",'Mapa final'!#REF!="Moderado"),CONCATENATE("R3C",'Mapa final'!#REF!),"")</f>
        <v>#REF!</v>
      </c>
      <c r="Z18" s="51" t="e">
        <f>IF(AND('Mapa final'!#REF!="Alta",'Mapa final'!#REF!="Moderado"),CONCATENATE("R3C",'Mapa final'!#REF!),"")</f>
        <v>#REF!</v>
      </c>
      <c r="AA18" s="52" t="e">
        <f>IF(AND('Mapa final'!#REF!="Alta",'Mapa final'!#REF!="Moderado"),CONCATENATE("R3C",'Mapa final'!#REF!),"")</f>
        <v>#REF!</v>
      </c>
      <c r="AB18" s="50" t="str">
        <f>IF(AND('Mapa final'!$Y$11="Alta",'Mapa final'!$AA$11="Mayor"),CONCATENATE("R3C",'Mapa final'!$O$11),"")</f>
        <v/>
      </c>
      <c r="AC18" s="51" t="e">
        <f>IF(AND('Mapa final'!#REF!="Alta",'Mapa final'!#REF!="Mayor"),CONCATENATE("R3C",'Mapa final'!#REF!),"")</f>
        <v>#REF!</v>
      </c>
      <c r="AD18" s="51" t="e">
        <f>IF(AND('Mapa final'!#REF!="Alta",'Mapa final'!#REF!="Mayor"),CONCATENATE("R3C",'Mapa final'!#REF!),"")</f>
        <v>#REF!</v>
      </c>
      <c r="AE18" s="51" t="e">
        <f>IF(AND('Mapa final'!#REF!="Alta",'Mapa final'!#REF!="Mayor"),CONCATENATE("R3C",'Mapa final'!#REF!),"")</f>
        <v>#REF!</v>
      </c>
      <c r="AF18" s="51" t="e">
        <f>IF(AND('Mapa final'!#REF!="Alta",'Mapa final'!#REF!="Mayor"),CONCATENATE("R3C",'Mapa final'!#REF!),"")</f>
        <v>#REF!</v>
      </c>
      <c r="AG18" s="52" t="e">
        <f>IF(AND('Mapa final'!#REF!="Alta",'Mapa final'!#REF!="Mayor"),CONCATENATE("R3C",'Mapa final'!#REF!),"")</f>
        <v>#REF!</v>
      </c>
      <c r="AH18" s="53" t="str">
        <f>IF(AND('Mapa final'!$Y$11="Alta",'Mapa final'!$AA$11="Catastrófico"),CONCATENATE("R3C",'Mapa final'!$O$11),"")</f>
        <v/>
      </c>
      <c r="AI18" s="54" t="e">
        <f>IF(AND('Mapa final'!#REF!="Alta",'Mapa final'!#REF!="Catastrófico"),CONCATENATE("R3C",'Mapa final'!#REF!),"")</f>
        <v>#REF!</v>
      </c>
      <c r="AJ18" s="54" t="e">
        <f>IF(AND('Mapa final'!#REF!="Alta",'Mapa final'!#REF!="Catastrófico"),CONCATENATE("R3C",'Mapa final'!#REF!),"")</f>
        <v>#REF!</v>
      </c>
      <c r="AK18" s="54" t="e">
        <f>IF(AND('Mapa final'!#REF!="Alta",'Mapa final'!#REF!="Catastrófico"),CONCATENATE("R3C",'Mapa final'!#REF!),"")</f>
        <v>#REF!</v>
      </c>
      <c r="AL18" s="54" t="e">
        <f>IF(AND('Mapa final'!#REF!="Alta",'Mapa final'!#REF!="Catastrófico"),CONCATENATE("R3C",'Mapa final'!#REF!),"")</f>
        <v>#REF!</v>
      </c>
      <c r="AM18" s="55" t="e">
        <f>IF(AND('Mapa final'!#REF!="Alta",'Mapa final'!#REF!="Catastrófico"),CONCATENATE("R3C",'Mapa final'!#REF!),"")</f>
        <v>#REF!</v>
      </c>
      <c r="AN18" s="81"/>
      <c r="AO18" s="345"/>
      <c r="AP18" s="346"/>
      <c r="AQ18" s="346"/>
      <c r="AR18" s="346"/>
      <c r="AS18" s="346"/>
      <c r="AT18" s="347"/>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256"/>
      <c r="C19" s="256"/>
      <c r="D19" s="257"/>
      <c r="E19" s="355"/>
      <c r="F19" s="354"/>
      <c r="G19" s="354"/>
      <c r="H19" s="354"/>
      <c r="I19" s="354"/>
      <c r="J19" s="65" t="str">
        <f>IF(AND('Mapa final'!$Y$12="Alta",'Mapa final'!$AA$12="Leve"),CONCATENATE("R4C",'Mapa final'!$O$12),"")</f>
        <v/>
      </c>
      <c r="K19" s="66" t="e">
        <f>IF(AND('Mapa final'!#REF!="Alta",'Mapa final'!#REF!="Leve"),CONCATENATE("R4C",'Mapa final'!#REF!),"")</f>
        <v>#REF!</v>
      </c>
      <c r="L19" s="66" t="e">
        <f>IF(AND('Mapa final'!#REF!="Alta",'Mapa final'!#REF!="Leve"),CONCATENATE("R4C",'Mapa final'!#REF!),"")</f>
        <v>#REF!</v>
      </c>
      <c r="M19" s="66" t="e">
        <f>IF(AND('Mapa final'!#REF!="Alta",'Mapa final'!#REF!="Leve"),CONCATENATE("R4C",'Mapa final'!#REF!),"")</f>
        <v>#REF!</v>
      </c>
      <c r="N19" s="66" t="e">
        <f>IF(AND('Mapa final'!#REF!="Alta",'Mapa final'!#REF!="Leve"),CONCATENATE("R4C",'Mapa final'!#REF!),"")</f>
        <v>#REF!</v>
      </c>
      <c r="O19" s="67" t="e">
        <f>IF(AND('Mapa final'!#REF!="Alta",'Mapa final'!#REF!="Leve"),CONCATENATE("R4C",'Mapa final'!#REF!),"")</f>
        <v>#REF!</v>
      </c>
      <c r="P19" s="65" t="str">
        <f>IF(AND('Mapa final'!$Y$12="Alta",'Mapa final'!$AA$12="Menor"),CONCATENATE("R4C",'Mapa final'!$O$12),"")</f>
        <v/>
      </c>
      <c r="Q19" s="66" t="e">
        <f>IF(AND('Mapa final'!#REF!="Alta",'Mapa final'!#REF!="Menor"),CONCATENATE("R4C",'Mapa final'!#REF!),"")</f>
        <v>#REF!</v>
      </c>
      <c r="R19" s="66" t="e">
        <f>IF(AND('Mapa final'!#REF!="Alta",'Mapa final'!#REF!="Menor"),CONCATENATE("R4C",'Mapa final'!#REF!),"")</f>
        <v>#REF!</v>
      </c>
      <c r="S19" s="66" t="e">
        <f>IF(AND('Mapa final'!#REF!="Alta",'Mapa final'!#REF!="Menor"),CONCATENATE("R4C",'Mapa final'!#REF!),"")</f>
        <v>#REF!</v>
      </c>
      <c r="T19" s="66" t="e">
        <f>IF(AND('Mapa final'!#REF!="Alta",'Mapa final'!#REF!="Menor"),CONCATENATE("R4C",'Mapa final'!#REF!),"")</f>
        <v>#REF!</v>
      </c>
      <c r="U19" s="67" t="e">
        <f>IF(AND('Mapa final'!#REF!="Alta",'Mapa final'!#REF!="Menor"),CONCATENATE("R4C",'Mapa final'!#REF!),"")</f>
        <v>#REF!</v>
      </c>
      <c r="V19" s="50" t="str">
        <f>IF(AND('Mapa final'!$Y$12="Alta",'Mapa final'!$AA$12="Moderado"),CONCATENATE("R4C",'Mapa final'!$O$12),"")</f>
        <v/>
      </c>
      <c r="W19" s="51" t="e">
        <f>IF(AND('Mapa final'!#REF!="Alta",'Mapa final'!#REF!="Moderado"),CONCATENATE("R4C",'Mapa final'!#REF!),"")</f>
        <v>#REF!</v>
      </c>
      <c r="X19" s="51" t="e">
        <f>IF(AND('Mapa final'!#REF!="Alta",'Mapa final'!#REF!="Moderado"),CONCATENATE("R4C",'Mapa final'!#REF!),"")</f>
        <v>#REF!</v>
      </c>
      <c r="Y19" s="51" t="e">
        <f>IF(AND('Mapa final'!#REF!="Alta",'Mapa final'!#REF!="Moderado"),CONCATENATE("R4C",'Mapa final'!#REF!),"")</f>
        <v>#REF!</v>
      </c>
      <c r="Z19" s="51" t="e">
        <f>IF(AND('Mapa final'!#REF!="Alta",'Mapa final'!#REF!="Moderado"),CONCATENATE("R4C",'Mapa final'!#REF!),"")</f>
        <v>#REF!</v>
      </c>
      <c r="AA19" s="52" t="e">
        <f>IF(AND('Mapa final'!#REF!="Alta",'Mapa final'!#REF!="Moderado"),CONCATENATE("R4C",'Mapa final'!#REF!),"")</f>
        <v>#REF!</v>
      </c>
      <c r="AB19" s="50" t="str">
        <f>IF(AND('Mapa final'!$Y$12="Alta",'Mapa final'!$AA$12="Mayor"),CONCATENATE("R4C",'Mapa final'!$O$12),"")</f>
        <v/>
      </c>
      <c r="AC19" s="51" t="e">
        <f>IF(AND('Mapa final'!#REF!="Alta",'Mapa final'!#REF!="Mayor"),CONCATENATE("R4C",'Mapa final'!#REF!),"")</f>
        <v>#REF!</v>
      </c>
      <c r="AD19" s="51" t="e">
        <f>IF(AND('Mapa final'!#REF!="Alta",'Mapa final'!#REF!="Mayor"),CONCATENATE("R4C",'Mapa final'!#REF!),"")</f>
        <v>#REF!</v>
      </c>
      <c r="AE19" s="51" t="e">
        <f>IF(AND('Mapa final'!#REF!="Alta",'Mapa final'!#REF!="Mayor"),CONCATENATE("R4C",'Mapa final'!#REF!),"")</f>
        <v>#REF!</v>
      </c>
      <c r="AF19" s="51" t="e">
        <f>IF(AND('Mapa final'!#REF!="Alta",'Mapa final'!#REF!="Mayor"),CONCATENATE("R4C",'Mapa final'!#REF!),"")</f>
        <v>#REF!</v>
      </c>
      <c r="AG19" s="52" t="e">
        <f>IF(AND('Mapa final'!#REF!="Alta",'Mapa final'!#REF!="Mayor"),CONCATENATE("R4C",'Mapa final'!#REF!),"")</f>
        <v>#REF!</v>
      </c>
      <c r="AH19" s="53" t="str">
        <f>IF(AND('Mapa final'!$Y$12="Alta",'Mapa final'!$AA$12="Catastrófico"),CONCATENATE("R4C",'Mapa final'!$O$12),"")</f>
        <v/>
      </c>
      <c r="AI19" s="54" t="e">
        <f>IF(AND('Mapa final'!#REF!="Alta",'Mapa final'!#REF!="Catastrófico"),CONCATENATE("R4C",'Mapa final'!#REF!),"")</f>
        <v>#REF!</v>
      </c>
      <c r="AJ19" s="54" t="e">
        <f>IF(AND('Mapa final'!#REF!="Alta",'Mapa final'!#REF!="Catastrófico"),CONCATENATE("R4C",'Mapa final'!#REF!),"")</f>
        <v>#REF!</v>
      </c>
      <c r="AK19" s="54" t="e">
        <f>IF(AND('Mapa final'!#REF!="Alta",'Mapa final'!#REF!="Catastrófico"),CONCATENATE("R4C",'Mapa final'!#REF!),"")</f>
        <v>#REF!</v>
      </c>
      <c r="AL19" s="54" t="e">
        <f>IF(AND('Mapa final'!#REF!="Alta",'Mapa final'!#REF!="Catastrófico"),CONCATENATE("R4C",'Mapa final'!#REF!),"")</f>
        <v>#REF!</v>
      </c>
      <c r="AM19" s="55" t="e">
        <f>IF(AND('Mapa final'!#REF!="Alta",'Mapa final'!#REF!="Catastrófico"),CONCATENATE("R4C",'Mapa final'!#REF!),"")</f>
        <v>#REF!</v>
      </c>
      <c r="AN19" s="81"/>
      <c r="AO19" s="345"/>
      <c r="AP19" s="346"/>
      <c r="AQ19" s="346"/>
      <c r="AR19" s="346"/>
      <c r="AS19" s="346"/>
      <c r="AT19" s="347"/>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256"/>
      <c r="C20" s="256"/>
      <c r="D20" s="257"/>
      <c r="E20" s="355"/>
      <c r="F20" s="354"/>
      <c r="G20" s="354"/>
      <c r="H20" s="354"/>
      <c r="I20" s="354"/>
      <c r="J20" s="65" t="str">
        <f>IF(AND('Mapa final'!$Y$13="Alta",'Mapa final'!$AA$13="Leve"),CONCATENATE("R5C",'Mapa final'!$O$13),"")</f>
        <v/>
      </c>
      <c r="K20" s="66" t="e">
        <f>IF(AND('Mapa final'!#REF!="Alta",'Mapa final'!#REF!="Leve"),CONCATENATE("R5C",'Mapa final'!#REF!),"")</f>
        <v>#REF!</v>
      </c>
      <c r="L20" s="66" t="e">
        <f>IF(AND('Mapa final'!#REF!="Alta",'Mapa final'!#REF!="Leve"),CONCATENATE("R5C",'Mapa final'!#REF!),"")</f>
        <v>#REF!</v>
      </c>
      <c r="M20" s="66" t="e">
        <f>IF(AND('Mapa final'!#REF!="Alta",'Mapa final'!#REF!="Leve"),CONCATENATE("R5C",'Mapa final'!#REF!),"")</f>
        <v>#REF!</v>
      </c>
      <c r="N20" s="66" t="e">
        <f>IF(AND('Mapa final'!#REF!="Alta",'Mapa final'!#REF!="Leve"),CONCATENATE("R5C",'Mapa final'!#REF!),"")</f>
        <v>#REF!</v>
      </c>
      <c r="O20" s="67" t="e">
        <f>IF(AND('Mapa final'!#REF!="Alta",'Mapa final'!#REF!="Leve"),CONCATENATE("R5C",'Mapa final'!#REF!),"")</f>
        <v>#REF!</v>
      </c>
      <c r="P20" s="65" t="str">
        <f>IF(AND('Mapa final'!$Y$13="Alta",'Mapa final'!$AA$13="Menor"),CONCATENATE("R5C",'Mapa final'!$O$13),"")</f>
        <v/>
      </c>
      <c r="Q20" s="66" t="e">
        <f>IF(AND('Mapa final'!#REF!="Alta",'Mapa final'!#REF!="Menor"),CONCATENATE("R5C",'Mapa final'!#REF!),"")</f>
        <v>#REF!</v>
      </c>
      <c r="R20" s="66" t="e">
        <f>IF(AND('Mapa final'!#REF!="Alta",'Mapa final'!#REF!="Menor"),CONCATENATE("R5C",'Mapa final'!#REF!),"")</f>
        <v>#REF!</v>
      </c>
      <c r="S20" s="66" t="e">
        <f>IF(AND('Mapa final'!#REF!="Alta",'Mapa final'!#REF!="Menor"),CONCATENATE("R5C",'Mapa final'!#REF!),"")</f>
        <v>#REF!</v>
      </c>
      <c r="T20" s="66" t="e">
        <f>IF(AND('Mapa final'!#REF!="Alta",'Mapa final'!#REF!="Menor"),CONCATENATE("R5C",'Mapa final'!#REF!),"")</f>
        <v>#REF!</v>
      </c>
      <c r="U20" s="67" t="e">
        <f>IF(AND('Mapa final'!#REF!="Alta",'Mapa final'!#REF!="Menor"),CONCATENATE("R5C",'Mapa final'!#REF!),"")</f>
        <v>#REF!</v>
      </c>
      <c r="V20" s="50" t="str">
        <f>IF(AND('Mapa final'!$Y$13="Alta",'Mapa final'!$AA$13="Moderado"),CONCATENATE("R5C",'Mapa final'!$O$13),"")</f>
        <v/>
      </c>
      <c r="W20" s="51" t="e">
        <f>IF(AND('Mapa final'!#REF!="Alta",'Mapa final'!#REF!="Moderado"),CONCATENATE("R5C",'Mapa final'!#REF!),"")</f>
        <v>#REF!</v>
      </c>
      <c r="X20" s="51" t="e">
        <f>IF(AND('Mapa final'!#REF!="Alta",'Mapa final'!#REF!="Moderado"),CONCATENATE("R5C",'Mapa final'!#REF!),"")</f>
        <v>#REF!</v>
      </c>
      <c r="Y20" s="51" t="e">
        <f>IF(AND('Mapa final'!#REF!="Alta",'Mapa final'!#REF!="Moderado"),CONCATENATE("R5C",'Mapa final'!#REF!),"")</f>
        <v>#REF!</v>
      </c>
      <c r="Z20" s="51" t="e">
        <f>IF(AND('Mapa final'!#REF!="Alta",'Mapa final'!#REF!="Moderado"),CONCATENATE("R5C",'Mapa final'!#REF!),"")</f>
        <v>#REF!</v>
      </c>
      <c r="AA20" s="52" t="e">
        <f>IF(AND('Mapa final'!#REF!="Alta",'Mapa final'!#REF!="Moderado"),CONCATENATE("R5C",'Mapa final'!#REF!),"")</f>
        <v>#REF!</v>
      </c>
      <c r="AB20" s="50" t="str">
        <f>IF(AND('Mapa final'!$Y$13="Alta",'Mapa final'!$AA$13="Mayor"),CONCATENATE("R5C",'Mapa final'!$O$13),"")</f>
        <v/>
      </c>
      <c r="AC20" s="51" t="e">
        <f>IF(AND('Mapa final'!#REF!="Alta",'Mapa final'!#REF!="Mayor"),CONCATENATE("R5C",'Mapa final'!#REF!),"")</f>
        <v>#REF!</v>
      </c>
      <c r="AD20" s="51" t="e">
        <f>IF(AND('Mapa final'!#REF!="Alta",'Mapa final'!#REF!="Mayor"),CONCATENATE("R5C",'Mapa final'!#REF!),"")</f>
        <v>#REF!</v>
      </c>
      <c r="AE20" s="51" t="e">
        <f>IF(AND('Mapa final'!#REF!="Alta",'Mapa final'!#REF!="Mayor"),CONCATENATE("R5C",'Mapa final'!#REF!),"")</f>
        <v>#REF!</v>
      </c>
      <c r="AF20" s="51" t="e">
        <f>IF(AND('Mapa final'!#REF!="Alta",'Mapa final'!#REF!="Mayor"),CONCATENATE("R5C",'Mapa final'!#REF!),"")</f>
        <v>#REF!</v>
      </c>
      <c r="AG20" s="52" t="e">
        <f>IF(AND('Mapa final'!#REF!="Alta",'Mapa final'!#REF!="Mayor"),CONCATENATE("R5C",'Mapa final'!#REF!),"")</f>
        <v>#REF!</v>
      </c>
      <c r="AH20" s="53" t="str">
        <f>IF(AND('Mapa final'!$Y$13="Alta",'Mapa final'!$AA$13="Catastrófico"),CONCATENATE("R5C",'Mapa final'!$O$13),"")</f>
        <v/>
      </c>
      <c r="AI20" s="54" t="e">
        <f>IF(AND('Mapa final'!#REF!="Alta",'Mapa final'!#REF!="Catastrófico"),CONCATENATE("R5C",'Mapa final'!#REF!),"")</f>
        <v>#REF!</v>
      </c>
      <c r="AJ20" s="54" t="e">
        <f>IF(AND('Mapa final'!#REF!="Alta",'Mapa final'!#REF!="Catastrófico"),CONCATENATE("R5C",'Mapa final'!#REF!),"")</f>
        <v>#REF!</v>
      </c>
      <c r="AK20" s="54" t="e">
        <f>IF(AND('Mapa final'!#REF!="Alta",'Mapa final'!#REF!="Catastrófico"),CONCATENATE("R5C",'Mapa final'!#REF!),"")</f>
        <v>#REF!</v>
      </c>
      <c r="AL20" s="54" t="e">
        <f>IF(AND('Mapa final'!#REF!="Alta",'Mapa final'!#REF!="Catastrófico"),CONCATENATE("R5C",'Mapa final'!#REF!),"")</f>
        <v>#REF!</v>
      </c>
      <c r="AM20" s="55" t="e">
        <f>IF(AND('Mapa final'!#REF!="Alta",'Mapa final'!#REF!="Catastrófico"),CONCATENATE("R5C",'Mapa final'!#REF!),"")</f>
        <v>#REF!</v>
      </c>
      <c r="AN20" s="81"/>
      <c r="AO20" s="345"/>
      <c r="AP20" s="346"/>
      <c r="AQ20" s="346"/>
      <c r="AR20" s="346"/>
      <c r="AS20" s="346"/>
      <c r="AT20" s="347"/>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256"/>
      <c r="C21" s="256"/>
      <c r="D21" s="257"/>
      <c r="E21" s="355"/>
      <c r="F21" s="354"/>
      <c r="G21" s="354"/>
      <c r="H21" s="354"/>
      <c r="I21" s="354"/>
      <c r="J21" s="65" t="str">
        <f>IF(AND('Mapa final'!$Y$14="Alta",'Mapa final'!$AA$14="Leve"),CONCATENATE("R6C",'Mapa final'!$O$14),"")</f>
        <v/>
      </c>
      <c r="K21" s="66" t="e">
        <f>IF(AND('Mapa final'!#REF!="Alta",'Mapa final'!#REF!="Leve"),CONCATENATE("R6C",'Mapa final'!#REF!),"")</f>
        <v>#REF!</v>
      </c>
      <c r="L21" s="66" t="e">
        <f>IF(AND('Mapa final'!#REF!="Alta",'Mapa final'!#REF!="Leve"),CONCATENATE("R6C",'Mapa final'!#REF!),"")</f>
        <v>#REF!</v>
      </c>
      <c r="M21" s="66" t="e">
        <f>IF(AND('Mapa final'!#REF!="Alta",'Mapa final'!#REF!="Leve"),CONCATENATE("R6C",'Mapa final'!#REF!),"")</f>
        <v>#REF!</v>
      </c>
      <c r="N21" s="66" t="e">
        <f>IF(AND('Mapa final'!#REF!="Alta",'Mapa final'!#REF!="Leve"),CONCATENATE("R6C",'Mapa final'!#REF!),"")</f>
        <v>#REF!</v>
      </c>
      <c r="O21" s="67" t="e">
        <f>IF(AND('Mapa final'!#REF!="Alta",'Mapa final'!#REF!="Leve"),CONCATENATE("R6C",'Mapa final'!#REF!),"")</f>
        <v>#REF!</v>
      </c>
      <c r="P21" s="65" t="str">
        <f>IF(AND('Mapa final'!$Y$14="Alta",'Mapa final'!$AA$14="Menor"),CONCATENATE("R6C",'Mapa final'!$O$14),"")</f>
        <v/>
      </c>
      <c r="Q21" s="66" t="e">
        <f>IF(AND('Mapa final'!#REF!="Alta",'Mapa final'!#REF!="Menor"),CONCATENATE("R6C",'Mapa final'!#REF!),"")</f>
        <v>#REF!</v>
      </c>
      <c r="R21" s="66" t="e">
        <f>IF(AND('Mapa final'!#REF!="Alta",'Mapa final'!#REF!="Menor"),CONCATENATE("R6C",'Mapa final'!#REF!),"")</f>
        <v>#REF!</v>
      </c>
      <c r="S21" s="66" t="e">
        <f>IF(AND('Mapa final'!#REF!="Alta",'Mapa final'!#REF!="Menor"),CONCATENATE("R6C",'Mapa final'!#REF!),"")</f>
        <v>#REF!</v>
      </c>
      <c r="T21" s="66" t="e">
        <f>IF(AND('Mapa final'!#REF!="Alta",'Mapa final'!#REF!="Menor"),CONCATENATE("R6C",'Mapa final'!#REF!),"")</f>
        <v>#REF!</v>
      </c>
      <c r="U21" s="67" t="e">
        <f>IF(AND('Mapa final'!#REF!="Alta",'Mapa final'!#REF!="Menor"),CONCATENATE("R6C",'Mapa final'!#REF!),"")</f>
        <v>#REF!</v>
      </c>
      <c r="V21" s="50" t="str">
        <f>IF(AND('Mapa final'!$Y$14="Alta",'Mapa final'!$AA$14="Moderado"),CONCATENATE("R6C",'Mapa final'!$O$14),"")</f>
        <v/>
      </c>
      <c r="W21" s="51" t="e">
        <f>IF(AND('Mapa final'!#REF!="Alta",'Mapa final'!#REF!="Moderado"),CONCATENATE("R6C",'Mapa final'!#REF!),"")</f>
        <v>#REF!</v>
      </c>
      <c r="X21" s="51" t="e">
        <f>IF(AND('Mapa final'!#REF!="Alta",'Mapa final'!#REF!="Moderado"),CONCATENATE("R6C",'Mapa final'!#REF!),"")</f>
        <v>#REF!</v>
      </c>
      <c r="Y21" s="51" t="e">
        <f>IF(AND('Mapa final'!#REF!="Alta",'Mapa final'!#REF!="Moderado"),CONCATENATE("R6C",'Mapa final'!#REF!),"")</f>
        <v>#REF!</v>
      </c>
      <c r="Z21" s="51" t="e">
        <f>IF(AND('Mapa final'!#REF!="Alta",'Mapa final'!#REF!="Moderado"),CONCATENATE("R6C",'Mapa final'!#REF!),"")</f>
        <v>#REF!</v>
      </c>
      <c r="AA21" s="52" t="e">
        <f>IF(AND('Mapa final'!#REF!="Alta",'Mapa final'!#REF!="Moderado"),CONCATENATE("R6C",'Mapa final'!#REF!),"")</f>
        <v>#REF!</v>
      </c>
      <c r="AB21" s="50" t="str">
        <f>IF(AND('Mapa final'!$Y$14="Alta",'Mapa final'!$AA$14="Mayor"),CONCATENATE("R6C",'Mapa final'!$O$14),"")</f>
        <v/>
      </c>
      <c r="AC21" s="51" t="e">
        <f>IF(AND('Mapa final'!#REF!="Alta",'Mapa final'!#REF!="Mayor"),CONCATENATE("R6C",'Mapa final'!#REF!),"")</f>
        <v>#REF!</v>
      </c>
      <c r="AD21" s="51" t="e">
        <f>IF(AND('Mapa final'!#REF!="Alta",'Mapa final'!#REF!="Mayor"),CONCATENATE("R6C",'Mapa final'!#REF!),"")</f>
        <v>#REF!</v>
      </c>
      <c r="AE21" s="51" t="e">
        <f>IF(AND('Mapa final'!#REF!="Alta",'Mapa final'!#REF!="Mayor"),CONCATENATE("R6C",'Mapa final'!#REF!),"")</f>
        <v>#REF!</v>
      </c>
      <c r="AF21" s="51" t="e">
        <f>IF(AND('Mapa final'!#REF!="Alta",'Mapa final'!#REF!="Mayor"),CONCATENATE("R6C",'Mapa final'!#REF!),"")</f>
        <v>#REF!</v>
      </c>
      <c r="AG21" s="52" t="e">
        <f>IF(AND('Mapa final'!#REF!="Alta",'Mapa final'!#REF!="Mayor"),CONCATENATE("R6C",'Mapa final'!#REF!),"")</f>
        <v>#REF!</v>
      </c>
      <c r="AH21" s="53" t="str">
        <f>IF(AND('Mapa final'!$Y$14="Alta",'Mapa final'!$AA$14="Catastrófico"),CONCATENATE("R6C",'Mapa final'!$O$14),"")</f>
        <v/>
      </c>
      <c r="AI21" s="54" t="e">
        <f>IF(AND('Mapa final'!#REF!="Alta",'Mapa final'!#REF!="Catastrófico"),CONCATENATE("R6C",'Mapa final'!#REF!),"")</f>
        <v>#REF!</v>
      </c>
      <c r="AJ21" s="54" t="e">
        <f>IF(AND('Mapa final'!#REF!="Alta",'Mapa final'!#REF!="Catastrófico"),CONCATENATE("R6C",'Mapa final'!#REF!),"")</f>
        <v>#REF!</v>
      </c>
      <c r="AK21" s="54" t="e">
        <f>IF(AND('Mapa final'!#REF!="Alta",'Mapa final'!#REF!="Catastrófico"),CONCATENATE("R6C",'Mapa final'!#REF!),"")</f>
        <v>#REF!</v>
      </c>
      <c r="AL21" s="54" t="e">
        <f>IF(AND('Mapa final'!#REF!="Alta",'Mapa final'!#REF!="Catastrófico"),CONCATENATE("R6C",'Mapa final'!#REF!),"")</f>
        <v>#REF!</v>
      </c>
      <c r="AM21" s="55" t="e">
        <f>IF(AND('Mapa final'!#REF!="Alta",'Mapa final'!#REF!="Catastrófico"),CONCATENATE("R6C",'Mapa final'!#REF!),"")</f>
        <v>#REF!</v>
      </c>
      <c r="AN21" s="81"/>
      <c r="AO21" s="345"/>
      <c r="AP21" s="346"/>
      <c r="AQ21" s="346"/>
      <c r="AR21" s="346"/>
      <c r="AS21" s="346"/>
      <c r="AT21" s="347"/>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256"/>
      <c r="C22" s="256"/>
      <c r="D22" s="257"/>
      <c r="E22" s="355"/>
      <c r="F22" s="354"/>
      <c r="G22" s="354"/>
      <c r="H22" s="354"/>
      <c r="I22" s="354"/>
      <c r="J22" s="65" t="str">
        <f>IF(AND('Mapa final'!$Y$15="Alta",'Mapa final'!$AA$15="Leve"),CONCATENATE("R7C",'Mapa final'!$O$15),"")</f>
        <v/>
      </c>
      <c r="K22" s="66" t="e">
        <f>IF(AND('Mapa final'!#REF!="Alta",'Mapa final'!#REF!="Leve"),CONCATENATE("R7C",'Mapa final'!#REF!),"")</f>
        <v>#REF!</v>
      </c>
      <c r="L22" s="66" t="e">
        <f>IF(AND('Mapa final'!#REF!="Alta",'Mapa final'!#REF!="Leve"),CONCATENATE("R7C",'Mapa final'!#REF!),"")</f>
        <v>#REF!</v>
      </c>
      <c r="M22" s="66" t="e">
        <f>IF(AND('Mapa final'!#REF!="Alta",'Mapa final'!#REF!="Leve"),CONCATENATE("R7C",'Mapa final'!#REF!),"")</f>
        <v>#REF!</v>
      </c>
      <c r="N22" s="66" t="e">
        <f>IF(AND('Mapa final'!#REF!="Alta",'Mapa final'!#REF!="Leve"),CONCATENATE("R7C",'Mapa final'!#REF!),"")</f>
        <v>#REF!</v>
      </c>
      <c r="O22" s="67" t="e">
        <f>IF(AND('Mapa final'!#REF!="Alta",'Mapa final'!#REF!="Leve"),CONCATENATE("R7C",'Mapa final'!#REF!),"")</f>
        <v>#REF!</v>
      </c>
      <c r="P22" s="65" t="str">
        <f>IF(AND('Mapa final'!$Y$15="Alta",'Mapa final'!$AA$15="Menor"),CONCATENATE("R7C",'Mapa final'!$O$15),"")</f>
        <v/>
      </c>
      <c r="Q22" s="66" t="e">
        <f>IF(AND('Mapa final'!#REF!="Alta",'Mapa final'!#REF!="Menor"),CONCATENATE("R7C",'Mapa final'!#REF!),"")</f>
        <v>#REF!</v>
      </c>
      <c r="R22" s="66" t="e">
        <f>IF(AND('Mapa final'!#REF!="Alta",'Mapa final'!#REF!="Menor"),CONCATENATE("R7C",'Mapa final'!#REF!),"")</f>
        <v>#REF!</v>
      </c>
      <c r="S22" s="66" t="e">
        <f>IF(AND('Mapa final'!#REF!="Alta",'Mapa final'!#REF!="Menor"),CONCATENATE("R7C",'Mapa final'!#REF!),"")</f>
        <v>#REF!</v>
      </c>
      <c r="T22" s="66" t="e">
        <f>IF(AND('Mapa final'!#REF!="Alta",'Mapa final'!#REF!="Menor"),CONCATENATE("R7C",'Mapa final'!#REF!),"")</f>
        <v>#REF!</v>
      </c>
      <c r="U22" s="67" t="e">
        <f>IF(AND('Mapa final'!#REF!="Alta",'Mapa final'!#REF!="Menor"),CONCATENATE("R7C",'Mapa final'!#REF!),"")</f>
        <v>#REF!</v>
      </c>
      <c r="V22" s="50" t="str">
        <f>IF(AND('Mapa final'!$Y$15="Alta",'Mapa final'!$AA$15="Moderado"),CONCATENATE("R7C",'Mapa final'!$O$15),"")</f>
        <v/>
      </c>
      <c r="W22" s="51" t="e">
        <f>IF(AND('Mapa final'!#REF!="Alta",'Mapa final'!#REF!="Moderado"),CONCATENATE("R7C",'Mapa final'!#REF!),"")</f>
        <v>#REF!</v>
      </c>
      <c r="X22" s="51" t="e">
        <f>IF(AND('Mapa final'!#REF!="Alta",'Mapa final'!#REF!="Moderado"),CONCATENATE("R7C",'Mapa final'!#REF!),"")</f>
        <v>#REF!</v>
      </c>
      <c r="Y22" s="51" t="e">
        <f>IF(AND('Mapa final'!#REF!="Alta",'Mapa final'!#REF!="Moderado"),CONCATENATE("R7C",'Mapa final'!#REF!),"")</f>
        <v>#REF!</v>
      </c>
      <c r="Z22" s="51" t="e">
        <f>IF(AND('Mapa final'!#REF!="Alta",'Mapa final'!#REF!="Moderado"),CONCATENATE("R7C",'Mapa final'!#REF!),"")</f>
        <v>#REF!</v>
      </c>
      <c r="AA22" s="52" t="e">
        <f>IF(AND('Mapa final'!#REF!="Alta",'Mapa final'!#REF!="Moderado"),CONCATENATE("R7C",'Mapa final'!#REF!),"")</f>
        <v>#REF!</v>
      </c>
      <c r="AB22" s="50" t="str">
        <f>IF(AND('Mapa final'!$Y$15="Alta",'Mapa final'!$AA$15="Mayor"),CONCATENATE("R7C",'Mapa final'!$O$15),"")</f>
        <v/>
      </c>
      <c r="AC22" s="51" t="e">
        <f>IF(AND('Mapa final'!#REF!="Alta",'Mapa final'!#REF!="Mayor"),CONCATENATE("R7C",'Mapa final'!#REF!),"")</f>
        <v>#REF!</v>
      </c>
      <c r="AD22" s="51" t="e">
        <f>IF(AND('Mapa final'!#REF!="Alta",'Mapa final'!#REF!="Mayor"),CONCATENATE("R7C",'Mapa final'!#REF!),"")</f>
        <v>#REF!</v>
      </c>
      <c r="AE22" s="51" t="e">
        <f>IF(AND('Mapa final'!#REF!="Alta",'Mapa final'!#REF!="Mayor"),CONCATENATE("R7C",'Mapa final'!#REF!),"")</f>
        <v>#REF!</v>
      </c>
      <c r="AF22" s="51" t="e">
        <f>IF(AND('Mapa final'!#REF!="Alta",'Mapa final'!#REF!="Mayor"),CONCATENATE("R7C",'Mapa final'!#REF!),"")</f>
        <v>#REF!</v>
      </c>
      <c r="AG22" s="52" t="e">
        <f>IF(AND('Mapa final'!#REF!="Alta",'Mapa final'!#REF!="Mayor"),CONCATENATE("R7C",'Mapa final'!#REF!),"")</f>
        <v>#REF!</v>
      </c>
      <c r="AH22" s="53" t="str">
        <f>IF(AND('Mapa final'!$Y$15="Alta",'Mapa final'!$AA$15="Catastrófico"),CONCATENATE("R7C",'Mapa final'!$O$15),"")</f>
        <v/>
      </c>
      <c r="AI22" s="54" t="e">
        <f>IF(AND('Mapa final'!#REF!="Alta",'Mapa final'!#REF!="Catastrófico"),CONCATENATE("R7C",'Mapa final'!#REF!),"")</f>
        <v>#REF!</v>
      </c>
      <c r="AJ22" s="54" t="e">
        <f>IF(AND('Mapa final'!#REF!="Alta",'Mapa final'!#REF!="Catastrófico"),CONCATENATE("R7C",'Mapa final'!#REF!),"")</f>
        <v>#REF!</v>
      </c>
      <c r="AK22" s="54" t="e">
        <f>IF(AND('Mapa final'!#REF!="Alta",'Mapa final'!#REF!="Catastrófico"),CONCATENATE("R7C",'Mapa final'!#REF!),"")</f>
        <v>#REF!</v>
      </c>
      <c r="AL22" s="54" t="e">
        <f>IF(AND('Mapa final'!#REF!="Alta",'Mapa final'!#REF!="Catastrófico"),CONCATENATE("R7C",'Mapa final'!#REF!),"")</f>
        <v>#REF!</v>
      </c>
      <c r="AM22" s="55" t="e">
        <f>IF(AND('Mapa final'!#REF!="Alta",'Mapa final'!#REF!="Catastrófico"),CONCATENATE("R7C",'Mapa final'!#REF!),"")</f>
        <v>#REF!</v>
      </c>
      <c r="AN22" s="81"/>
      <c r="AO22" s="345"/>
      <c r="AP22" s="346"/>
      <c r="AQ22" s="346"/>
      <c r="AR22" s="346"/>
      <c r="AS22" s="346"/>
      <c r="AT22" s="347"/>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256"/>
      <c r="C23" s="256"/>
      <c r="D23" s="257"/>
      <c r="E23" s="355"/>
      <c r="F23" s="354"/>
      <c r="G23" s="354"/>
      <c r="H23" s="354"/>
      <c r="I23" s="354"/>
      <c r="J23" s="65" t="str">
        <f>IF(AND('Mapa final'!$Y$16="Alta",'Mapa final'!$AA$16="Leve"),CONCATENATE("R8C",'Mapa final'!$O$16),"")</f>
        <v/>
      </c>
      <c r="K23" s="66" t="str">
        <f>IF(AND('Mapa final'!$Y$17="Alta",'Mapa final'!$AA$17="Leve"),CONCATENATE("R8C",'Mapa final'!$O$17),"")</f>
        <v/>
      </c>
      <c r="L23" s="66" t="str">
        <f>IF(AND('Mapa final'!$Y$18="Alta",'Mapa final'!$AA$18="Leve"),CONCATENATE("R8C",'Mapa final'!$O$18),"")</f>
        <v/>
      </c>
      <c r="M23" s="66" t="str">
        <f>IF(AND('Mapa final'!$Y$19="Alta",'Mapa final'!$AA$19="Leve"),CONCATENATE("R8C",'Mapa final'!$O$19),"")</f>
        <v/>
      </c>
      <c r="N23" s="66" t="str">
        <f>IF(AND('Mapa final'!$Y$20="Alta",'Mapa final'!$AA$20="Leve"),CONCATENATE("R8C",'Mapa final'!$O$20),"")</f>
        <v/>
      </c>
      <c r="O23" s="67" t="str">
        <f>IF(AND('Mapa final'!$Y$21="Alta",'Mapa final'!$AA$21="Leve"),CONCATENATE("R8C",'Mapa final'!$O$21),"")</f>
        <v/>
      </c>
      <c r="P23" s="65" t="str">
        <f>IF(AND('Mapa final'!$Y$16="Alta",'Mapa final'!$AA$16="Menor"),CONCATENATE("R8C",'Mapa final'!$O$16),"")</f>
        <v/>
      </c>
      <c r="Q23" s="66" t="str">
        <f>IF(AND('Mapa final'!$Y$17="Alta",'Mapa final'!$AA$17="Menor"),CONCATENATE("R8C",'Mapa final'!$O$17),"")</f>
        <v/>
      </c>
      <c r="R23" s="66" t="str">
        <f>IF(AND('Mapa final'!$Y$18="Alta",'Mapa final'!$AA$18="Menor"),CONCATENATE("R8C",'Mapa final'!$O$18),"")</f>
        <v/>
      </c>
      <c r="S23" s="66" t="str">
        <f>IF(AND('Mapa final'!$Y$19="Alta",'Mapa final'!$AA$19="Menor"),CONCATENATE("R8C",'Mapa final'!$O$19),"")</f>
        <v/>
      </c>
      <c r="T23" s="66" t="str">
        <f>IF(AND('Mapa final'!$Y$20="Alta",'Mapa final'!$AA$20="Menor"),CONCATENATE("R8C",'Mapa final'!$O$20),"")</f>
        <v/>
      </c>
      <c r="U23" s="67" t="str">
        <f>IF(AND('Mapa final'!$Y$21="Alta",'Mapa final'!$AA$21="Menor"),CONCATENATE("R8C",'Mapa final'!$O$21),"")</f>
        <v/>
      </c>
      <c r="V23" s="50" t="str">
        <f>IF(AND('Mapa final'!$Y$16="Alta",'Mapa final'!$AA$16="Moderado"),CONCATENATE("R8C",'Mapa final'!$O$16),"")</f>
        <v/>
      </c>
      <c r="W23" s="51" t="str">
        <f>IF(AND('Mapa final'!$Y$17="Alta",'Mapa final'!$AA$17="Moderado"),CONCATENATE("R8C",'Mapa final'!$O$17),"")</f>
        <v/>
      </c>
      <c r="X23" s="51" t="str">
        <f>IF(AND('Mapa final'!$Y$18="Alta",'Mapa final'!$AA$18="Moderado"),CONCATENATE("R8C",'Mapa final'!$O$18),"")</f>
        <v/>
      </c>
      <c r="Y23" s="51" t="str">
        <f>IF(AND('Mapa final'!$Y$19="Alta",'Mapa final'!$AA$19="Moderado"),CONCATENATE("R8C",'Mapa final'!$O$19),"")</f>
        <v/>
      </c>
      <c r="Z23" s="51" t="str">
        <f>IF(AND('Mapa final'!$Y$20="Alta",'Mapa final'!$AA$20="Moderado"),CONCATENATE("R8C",'Mapa final'!$O$20),"")</f>
        <v/>
      </c>
      <c r="AA23" s="52" t="str">
        <f>IF(AND('Mapa final'!$Y$21="Alta",'Mapa final'!$AA$21="Moderado"),CONCATENATE("R8C",'Mapa final'!$O$21),"")</f>
        <v/>
      </c>
      <c r="AB23" s="50" t="str">
        <f>IF(AND('Mapa final'!$Y$16="Alta",'Mapa final'!$AA$16="Mayor"),CONCATENATE("R8C",'Mapa final'!$O$16),"")</f>
        <v/>
      </c>
      <c r="AC23" s="51" t="str">
        <f>IF(AND('Mapa final'!$Y$17="Alta",'Mapa final'!$AA$17="Mayor"),CONCATENATE("R8C",'Mapa final'!$O$17),"")</f>
        <v/>
      </c>
      <c r="AD23" s="51" t="str">
        <f>IF(AND('Mapa final'!$Y$18="Alta",'Mapa final'!$AA$18="Mayor"),CONCATENATE("R8C",'Mapa final'!$O$18),"")</f>
        <v/>
      </c>
      <c r="AE23" s="51" t="str">
        <f>IF(AND('Mapa final'!$Y$19="Alta",'Mapa final'!$AA$19="Mayor"),CONCATENATE("R8C",'Mapa final'!$O$19),"")</f>
        <v/>
      </c>
      <c r="AF23" s="51" t="str">
        <f>IF(AND('Mapa final'!$Y$20="Alta",'Mapa final'!$AA$20="Mayor"),CONCATENATE("R8C",'Mapa final'!$O$20),"")</f>
        <v/>
      </c>
      <c r="AG23" s="52" t="str">
        <f>IF(AND('Mapa final'!$Y$21="Alta",'Mapa final'!$AA$21="Mayor"),CONCATENATE("R8C",'Mapa final'!$O$21),"")</f>
        <v/>
      </c>
      <c r="AH23" s="53" t="str">
        <f>IF(AND('Mapa final'!$Y$16="Alta",'Mapa final'!$AA$16="Catastrófico"),CONCATENATE("R8C",'Mapa final'!$O$16),"")</f>
        <v/>
      </c>
      <c r="AI23" s="54" t="str">
        <f>IF(AND('Mapa final'!$Y$17="Alta",'Mapa final'!$AA$17="Catastrófico"),CONCATENATE("R8C",'Mapa final'!$O$17),"")</f>
        <v/>
      </c>
      <c r="AJ23" s="54" t="str">
        <f>IF(AND('Mapa final'!$Y$18="Alta",'Mapa final'!$AA$18="Catastrófico"),CONCATENATE("R8C",'Mapa final'!$O$18),"")</f>
        <v/>
      </c>
      <c r="AK23" s="54" t="str">
        <f>IF(AND('Mapa final'!$Y$19="Alta",'Mapa final'!$AA$19="Catastrófico"),CONCATENATE("R8C",'Mapa final'!$O$19),"")</f>
        <v/>
      </c>
      <c r="AL23" s="54" t="str">
        <f>IF(AND('Mapa final'!$Y$20="Alta",'Mapa final'!$AA$20="Catastrófico"),CONCATENATE("R8C",'Mapa final'!$O$20),"")</f>
        <v/>
      </c>
      <c r="AM23" s="55" t="str">
        <f>IF(AND('Mapa final'!$Y$21="Alta",'Mapa final'!$AA$21="Catastrófico"),CONCATENATE("R8C",'Mapa final'!$O$21),"")</f>
        <v/>
      </c>
      <c r="AN23" s="81"/>
      <c r="AO23" s="345"/>
      <c r="AP23" s="346"/>
      <c r="AQ23" s="346"/>
      <c r="AR23" s="346"/>
      <c r="AS23" s="346"/>
      <c r="AT23" s="347"/>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256"/>
      <c r="C24" s="256"/>
      <c r="D24" s="257"/>
      <c r="E24" s="355"/>
      <c r="F24" s="354"/>
      <c r="G24" s="354"/>
      <c r="H24" s="354"/>
      <c r="I24" s="354"/>
      <c r="J24" s="65" t="str">
        <f>IF(AND('Mapa final'!$Y$22="Alta",'Mapa final'!$AA$22="Leve"),CONCATENATE("R9C",'Mapa final'!$O$22),"")</f>
        <v/>
      </c>
      <c r="K24" s="66" t="str">
        <f>IF(AND('Mapa final'!$Y$23="Alta",'Mapa final'!$AA$23="Leve"),CONCATENATE("R9C",'Mapa final'!$O$23),"")</f>
        <v/>
      </c>
      <c r="L24" s="66" t="str">
        <f>IF(AND('Mapa final'!$Y$24="Alta",'Mapa final'!$AA$24="Leve"),CONCATENATE("R9C",'Mapa final'!$O$24),"")</f>
        <v/>
      </c>
      <c r="M24" s="66" t="str">
        <f>IF(AND('Mapa final'!$Y$25="Alta",'Mapa final'!$AA$25="Leve"),CONCATENATE("R9C",'Mapa final'!$O$25),"")</f>
        <v/>
      </c>
      <c r="N24" s="66" t="str">
        <f>IF(AND('Mapa final'!$Y$26="Alta",'Mapa final'!$AA$26="Leve"),CONCATENATE("R9C",'Mapa final'!$O$26),"")</f>
        <v/>
      </c>
      <c r="O24" s="67" t="str">
        <f>IF(AND('Mapa final'!$Y$27="Alta",'Mapa final'!$AA$27="Leve"),CONCATENATE("R9C",'Mapa final'!$O$27),"")</f>
        <v/>
      </c>
      <c r="P24" s="65" t="str">
        <f>IF(AND('Mapa final'!$Y$22="Alta",'Mapa final'!$AA$22="Menor"),CONCATENATE("R9C",'Mapa final'!$O$22),"")</f>
        <v/>
      </c>
      <c r="Q24" s="66" t="str">
        <f>IF(AND('Mapa final'!$Y$23="Alta",'Mapa final'!$AA$23="Menor"),CONCATENATE("R9C",'Mapa final'!$O$23),"")</f>
        <v/>
      </c>
      <c r="R24" s="66" t="str">
        <f>IF(AND('Mapa final'!$Y$24="Alta",'Mapa final'!$AA$24="Menor"),CONCATENATE("R9C",'Mapa final'!$O$24),"")</f>
        <v/>
      </c>
      <c r="S24" s="66" t="str">
        <f>IF(AND('Mapa final'!$Y$25="Alta",'Mapa final'!$AA$25="Menor"),CONCATENATE("R9C",'Mapa final'!$O$25),"")</f>
        <v/>
      </c>
      <c r="T24" s="66" t="str">
        <f>IF(AND('Mapa final'!$Y$26="Alta",'Mapa final'!$AA$26="Menor"),CONCATENATE("R9C",'Mapa final'!$O$26),"")</f>
        <v/>
      </c>
      <c r="U24" s="67" t="str">
        <f>IF(AND('Mapa final'!$Y$27="Alta",'Mapa final'!$AA$27="Menor"),CONCATENATE("R9C",'Mapa final'!$O$27),"")</f>
        <v/>
      </c>
      <c r="V24" s="50" t="str">
        <f>IF(AND('Mapa final'!$Y$22="Alta",'Mapa final'!$AA$22="Moderado"),CONCATENATE("R9C",'Mapa final'!$O$22),"")</f>
        <v/>
      </c>
      <c r="W24" s="51" t="str">
        <f>IF(AND('Mapa final'!$Y$23="Alta",'Mapa final'!$AA$23="Moderado"),CONCATENATE("R9C",'Mapa final'!$O$23),"")</f>
        <v/>
      </c>
      <c r="X24" s="51" t="str">
        <f>IF(AND('Mapa final'!$Y$24="Alta",'Mapa final'!$AA$24="Moderado"),CONCATENATE("R9C",'Mapa final'!$O$24),"")</f>
        <v/>
      </c>
      <c r="Y24" s="51" t="str">
        <f>IF(AND('Mapa final'!$Y$25="Alta",'Mapa final'!$AA$25="Moderado"),CONCATENATE("R9C",'Mapa final'!$O$25),"")</f>
        <v/>
      </c>
      <c r="Z24" s="51" t="str">
        <f>IF(AND('Mapa final'!$Y$26="Alta",'Mapa final'!$AA$26="Moderado"),CONCATENATE("R9C",'Mapa final'!$O$26),"")</f>
        <v/>
      </c>
      <c r="AA24" s="52" t="str">
        <f>IF(AND('Mapa final'!$Y$27="Alta",'Mapa final'!$AA$27="Moderado"),CONCATENATE("R9C",'Mapa final'!$O$27),"")</f>
        <v/>
      </c>
      <c r="AB24" s="50" t="str">
        <f>IF(AND('Mapa final'!$Y$22="Alta",'Mapa final'!$AA$22="Mayor"),CONCATENATE("R9C",'Mapa final'!$O$22),"")</f>
        <v/>
      </c>
      <c r="AC24" s="51" t="str">
        <f>IF(AND('Mapa final'!$Y$23="Alta",'Mapa final'!$AA$23="Mayor"),CONCATENATE("R9C",'Mapa final'!$O$23),"")</f>
        <v/>
      </c>
      <c r="AD24" s="51" t="str">
        <f>IF(AND('Mapa final'!$Y$24="Alta",'Mapa final'!$AA$24="Mayor"),CONCATENATE("R9C",'Mapa final'!$O$24),"")</f>
        <v/>
      </c>
      <c r="AE24" s="51" t="str">
        <f>IF(AND('Mapa final'!$Y$25="Alta",'Mapa final'!$AA$25="Mayor"),CONCATENATE("R9C",'Mapa final'!$O$25),"")</f>
        <v/>
      </c>
      <c r="AF24" s="51" t="str">
        <f>IF(AND('Mapa final'!$Y$26="Alta",'Mapa final'!$AA$26="Mayor"),CONCATENATE("R9C",'Mapa final'!$O$26),"")</f>
        <v/>
      </c>
      <c r="AG24" s="52" t="str">
        <f>IF(AND('Mapa final'!$Y$27="Alta",'Mapa final'!$AA$27="Mayor"),CONCATENATE("R9C",'Mapa final'!$O$27),"")</f>
        <v/>
      </c>
      <c r="AH24" s="53" t="str">
        <f>IF(AND('Mapa final'!$Y$22="Alta",'Mapa final'!$AA$22="Catastrófico"),CONCATENATE("R9C",'Mapa final'!$O$22),"")</f>
        <v/>
      </c>
      <c r="AI24" s="54" t="str">
        <f>IF(AND('Mapa final'!$Y$23="Alta",'Mapa final'!$AA$23="Catastrófico"),CONCATENATE("R9C",'Mapa final'!$O$23),"")</f>
        <v/>
      </c>
      <c r="AJ24" s="54" t="str">
        <f>IF(AND('Mapa final'!$Y$24="Alta",'Mapa final'!$AA$24="Catastrófico"),CONCATENATE("R9C",'Mapa final'!$O$24),"")</f>
        <v/>
      </c>
      <c r="AK24" s="54" t="str">
        <f>IF(AND('Mapa final'!$Y$25="Alta",'Mapa final'!$AA$25="Catastrófico"),CONCATENATE("R9C",'Mapa final'!$O$25),"")</f>
        <v/>
      </c>
      <c r="AL24" s="54" t="str">
        <f>IF(AND('Mapa final'!$Y$26="Alta",'Mapa final'!$AA$26="Catastrófico"),CONCATENATE("R9C",'Mapa final'!$O$26),"")</f>
        <v/>
      </c>
      <c r="AM24" s="55" t="str">
        <f>IF(AND('Mapa final'!$Y$27="Alta",'Mapa final'!$AA$27="Catastrófico"),CONCATENATE("R9C",'Mapa final'!$O$27),"")</f>
        <v/>
      </c>
      <c r="AN24" s="81"/>
      <c r="AO24" s="345"/>
      <c r="AP24" s="346"/>
      <c r="AQ24" s="346"/>
      <c r="AR24" s="346"/>
      <c r="AS24" s="346"/>
      <c r="AT24" s="347"/>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256"/>
      <c r="C25" s="256"/>
      <c r="D25" s="257"/>
      <c r="E25" s="356"/>
      <c r="F25" s="357"/>
      <c r="G25" s="357"/>
      <c r="H25" s="357"/>
      <c r="I25" s="357"/>
      <c r="J25" s="68" t="str">
        <f>IF(AND('Mapa final'!$Y$28="Alta",'Mapa final'!$AA$28="Leve"),CONCATENATE("R10C",'Mapa final'!$O$28),"")</f>
        <v/>
      </c>
      <c r="K25" s="69" t="str">
        <f>IF(AND('Mapa final'!$Y$29="Alta",'Mapa final'!$AA$29="Leve"),CONCATENATE("R10C",'Mapa final'!$O$29),"")</f>
        <v/>
      </c>
      <c r="L25" s="69" t="str">
        <f>IF(AND('Mapa final'!$Y$30="Alta",'Mapa final'!$AA$30="Leve"),CONCATENATE("R10C",'Mapa final'!$O$30),"")</f>
        <v/>
      </c>
      <c r="M25" s="69" t="str">
        <f>IF(AND('Mapa final'!$Y$31="Alta",'Mapa final'!$AA$31="Leve"),CONCATENATE("R10C",'Mapa final'!$O$31),"")</f>
        <v/>
      </c>
      <c r="N25" s="69" t="str">
        <f>IF(AND('Mapa final'!$Y$32="Alta",'Mapa final'!$AA$32="Leve"),CONCATENATE("R10C",'Mapa final'!$O$32),"")</f>
        <v/>
      </c>
      <c r="O25" s="70" t="str">
        <f>IF(AND('Mapa final'!$Y$33="Alta",'Mapa final'!$AA$33="Leve"),CONCATENATE("R10C",'Mapa final'!$O$33),"")</f>
        <v/>
      </c>
      <c r="P25" s="68" t="str">
        <f>IF(AND('Mapa final'!$Y$28="Alta",'Mapa final'!$AA$28="Menor"),CONCATENATE("R10C",'Mapa final'!$O$28),"")</f>
        <v/>
      </c>
      <c r="Q25" s="69" t="str">
        <f>IF(AND('Mapa final'!$Y$29="Alta",'Mapa final'!$AA$29="Menor"),CONCATENATE("R10C",'Mapa final'!$O$29),"")</f>
        <v/>
      </c>
      <c r="R25" s="69" t="str">
        <f>IF(AND('Mapa final'!$Y$30="Alta",'Mapa final'!$AA$30="Menor"),CONCATENATE("R10C",'Mapa final'!$O$30),"")</f>
        <v/>
      </c>
      <c r="S25" s="69" t="str">
        <f>IF(AND('Mapa final'!$Y$31="Alta",'Mapa final'!$AA$31="Menor"),CONCATENATE("R10C",'Mapa final'!$O$31),"")</f>
        <v/>
      </c>
      <c r="T25" s="69" t="str">
        <f>IF(AND('Mapa final'!$Y$32="Alta",'Mapa final'!$AA$32="Menor"),CONCATENATE("R10C",'Mapa final'!$O$32),"")</f>
        <v/>
      </c>
      <c r="U25" s="70" t="str">
        <f>IF(AND('Mapa final'!$Y$33="Alta",'Mapa final'!$AA$33="Menor"),CONCATENATE("R10C",'Mapa final'!$O$33),"")</f>
        <v/>
      </c>
      <c r="V25" s="56" t="str">
        <f>IF(AND('Mapa final'!$Y$28="Alta",'Mapa final'!$AA$28="Moderado"),CONCATENATE("R10C",'Mapa final'!$O$28),"")</f>
        <v/>
      </c>
      <c r="W25" s="57" t="str">
        <f>IF(AND('Mapa final'!$Y$29="Alta",'Mapa final'!$AA$29="Moderado"),CONCATENATE("R10C",'Mapa final'!$O$29),"")</f>
        <v/>
      </c>
      <c r="X25" s="57" t="str">
        <f>IF(AND('Mapa final'!$Y$30="Alta",'Mapa final'!$AA$30="Moderado"),CONCATENATE("R10C",'Mapa final'!$O$30),"")</f>
        <v/>
      </c>
      <c r="Y25" s="57" t="str">
        <f>IF(AND('Mapa final'!$Y$31="Alta",'Mapa final'!$AA$31="Moderado"),CONCATENATE("R10C",'Mapa final'!$O$31),"")</f>
        <v/>
      </c>
      <c r="Z25" s="57" t="str">
        <f>IF(AND('Mapa final'!$Y$32="Alta",'Mapa final'!$AA$32="Moderado"),CONCATENATE("R10C",'Mapa final'!$O$32),"")</f>
        <v/>
      </c>
      <c r="AA25" s="58" t="str">
        <f>IF(AND('Mapa final'!$Y$33="Alta",'Mapa final'!$AA$33="Moderado"),CONCATENATE("R10C",'Mapa final'!$O$33),"")</f>
        <v/>
      </c>
      <c r="AB25" s="56" t="str">
        <f>IF(AND('Mapa final'!$Y$28="Alta",'Mapa final'!$AA$28="Mayor"),CONCATENATE("R10C",'Mapa final'!$O$28),"")</f>
        <v/>
      </c>
      <c r="AC25" s="57" t="str">
        <f>IF(AND('Mapa final'!$Y$29="Alta",'Mapa final'!$AA$29="Mayor"),CONCATENATE("R10C",'Mapa final'!$O$29),"")</f>
        <v/>
      </c>
      <c r="AD25" s="57" t="str">
        <f>IF(AND('Mapa final'!$Y$30="Alta",'Mapa final'!$AA$30="Mayor"),CONCATENATE("R10C",'Mapa final'!$O$30),"")</f>
        <v/>
      </c>
      <c r="AE25" s="57" t="str">
        <f>IF(AND('Mapa final'!$Y$31="Alta",'Mapa final'!$AA$31="Mayor"),CONCATENATE("R10C",'Mapa final'!$O$31),"")</f>
        <v/>
      </c>
      <c r="AF25" s="57" t="str">
        <f>IF(AND('Mapa final'!$Y$32="Alta",'Mapa final'!$AA$32="Mayor"),CONCATENATE("R10C",'Mapa final'!$O$32),"")</f>
        <v/>
      </c>
      <c r="AG25" s="58" t="str">
        <f>IF(AND('Mapa final'!$Y$33="Alta",'Mapa final'!$AA$33="Mayor"),CONCATENATE("R10C",'Mapa final'!$O$33),"")</f>
        <v/>
      </c>
      <c r="AH25" s="59" t="str">
        <f>IF(AND('Mapa final'!$Y$28="Alta",'Mapa final'!$AA$28="Catastrófico"),CONCATENATE("R10C",'Mapa final'!$O$28),"")</f>
        <v/>
      </c>
      <c r="AI25" s="60" t="str">
        <f>IF(AND('Mapa final'!$Y$29="Alta",'Mapa final'!$AA$29="Catastrófico"),CONCATENATE("R10C",'Mapa final'!$O$29),"")</f>
        <v/>
      </c>
      <c r="AJ25" s="60" t="str">
        <f>IF(AND('Mapa final'!$Y$30="Alta",'Mapa final'!$AA$30="Catastrófico"),CONCATENATE("R10C",'Mapa final'!$O$30),"")</f>
        <v/>
      </c>
      <c r="AK25" s="60" t="str">
        <f>IF(AND('Mapa final'!$Y$31="Alta",'Mapa final'!$AA$31="Catastrófico"),CONCATENATE("R10C",'Mapa final'!$O$31),"")</f>
        <v/>
      </c>
      <c r="AL25" s="60" t="str">
        <f>IF(AND('Mapa final'!$Y$32="Alta",'Mapa final'!$AA$32="Catastrófico"),CONCATENATE("R10C",'Mapa final'!$O$32),"")</f>
        <v/>
      </c>
      <c r="AM25" s="61" t="str">
        <f>IF(AND('Mapa final'!$Y$33="Alta",'Mapa final'!$AA$33="Catastrófico"),CONCATENATE("R10C",'Mapa final'!$O$33),"")</f>
        <v/>
      </c>
      <c r="AN25" s="81"/>
      <c r="AO25" s="348"/>
      <c r="AP25" s="349"/>
      <c r="AQ25" s="349"/>
      <c r="AR25" s="349"/>
      <c r="AS25" s="349"/>
      <c r="AT25" s="350"/>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256"/>
      <c r="C26" s="256"/>
      <c r="D26" s="257"/>
      <c r="E26" s="351" t="s">
        <v>117</v>
      </c>
      <c r="F26" s="352"/>
      <c r="G26" s="352"/>
      <c r="H26" s="352"/>
      <c r="I26" s="369"/>
      <c r="J26" s="62" t="e">
        <f>IF(AND('Mapa final'!#REF!="Media",'Mapa final'!#REF!="Leve"),CONCATENATE("R1C",'Mapa final'!#REF!),"")</f>
        <v>#REF!</v>
      </c>
      <c r="K26" s="63" t="e">
        <f>IF(AND('Mapa final'!#REF!="Media",'Mapa final'!#REF!="Leve"),CONCATENATE("R1C",'Mapa final'!#REF!),"")</f>
        <v>#REF!</v>
      </c>
      <c r="L26" s="63" t="e">
        <f>IF(AND('Mapa final'!#REF!="Media",'Mapa final'!#REF!="Leve"),CONCATENATE("R1C",'Mapa final'!#REF!),"")</f>
        <v>#REF!</v>
      </c>
      <c r="M26" s="63" t="e">
        <f>IF(AND('Mapa final'!#REF!="Media",'Mapa final'!#REF!="Leve"),CONCATENATE("R1C",'Mapa final'!#REF!),"")</f>
        <v>#REF!</v>
      </c>
      <c r="N26" s="63" t="e">
        <f>IF(AND('Mapa final'!#REF!="Media",'Mapa final'!#REF!="Leve"),CONCATENATE("R1C",'Mapa final'!#REF!),"")</f>
        <v>#REF!</v>
      </c>
      <c r="O26" s="64" t="e">
        <f>IF(AND('Mapa final'!#REF!="Media",'Mapa final'!#REF!="Leve"),CONCATENATE("R1C",'Mapa final'!#REF!),"")</f>
        <v>#REF!</v>
      </c>
      <c r="P26" s="62" t="e">
        <f>IF(AND('Mapa final'!#REF!="Media",'Mapa final'!#REF!="Menor"),CONCATENATE("R1C",'Mapa final'!#REF!),"")</f>
        <v>#REF!</v>
      </c>
      <c r="Q26" s="63" t="e">
        <f>IF(AND('Mapa final'!#REF!="Media",'Mapa final'!#REF!="Menor"),CONCATENATE("R1C",'Mapa final'!#REF!),"")</f>
        <v>#REF!</v>
      </c>
      <c r="R26" s="63" t="e">
        <f>IF(AND('Mapa final'!#REF!="Media",'Mapa final'!#REF!="Menor"),CONCATENATE("R1C",'Mapa final'!#REF!),"")</f>
        <v>#REF!</v>
      </c>
      <c r="S26" s="63" t="e">
        <f>IF(AND('Mapa final'!#REF!="Media",'Mapa final'!#REF!="Menor"),CONCATENATE("R1C",'Mapa final'!#REF!),"")</f>
        <v>#REF!</v>
      </c>
      <c r="T26" s="63" t="e">
        <f>IF(AND('Mapa final'!#REF!="Media",'Mapa final'!#REF!="Menor"),CONCATENATE("R1C",'Mapa final'!#REF!),"")</f>
        <v>#REF!</v>
      </c>
      <c r="U26" s="64" t="e">
        <f>IF(AND('Mapa final'!#REF!="Media",'Mapa final'!#REF!="Menor"),CONCATENATE("R1C",'Mapa final'!#REF!),"")</f>
        <v>#REF!</v>
      </c>
      <c r="V26" s="62" t="e">
        <f>IF(AND('Mapa final'!#REF!="Media",'Mapa final'!#REF!="Moderado"),CONCATENATE("R1C",'Mapa final'!#REF!),"")</f>
        <v>#REF!</v>
      </c>
      <c r="W26" s="63" t="e">
        <f>IF(AND('Mapa final'!#REF!="Media",'Mapa final'!#REF!="Moderado"),CONCATENATE("R1C",'Mapa final'!#REF!),"")</f>
        <v>#REF!</v>
      </c>
      <c r="X26" s="63" t="e">
        <f>IF(AND('Mapa final'!#REF!="Media",'Mapa final'!#REF!="Moderado"),CONCATENATE("R1C",'Mapa final'!#REF!),"")</f>
        <v>#REF!</v>
      </c>
      <c r="Y26" s="63" t="e">
        <f>IF(AND('Mapa final'!#REF!="Media",'Mapa final'!#REF!="Moderado"),CONCATENATE("R1C",'Mapa final'!#REF!),"")</f>
        <v>#REF!</v>
      </c>
      <c r="Z26" s="63" t="e">
        <f>IF(AND('Mapa final'!#REF!="Media",'Mapa final'!#REF!="Moderado"),CONCATENATE("R1C",'Mapa final'!#REF!),"")</f>
        <v>#REF!</v>
      </c>
      <c r="AA26" s="64" t="e">
        <f>IF(AND('Mapa final'!#REF!="Media",'Mapa final'!#REF!="Moderado"),CONCATENATE("R1C",'Mapa final'!#REF!),"")</f>
        <v>#REF!</v>
      </c>
      <c r="AB26" s="44" t="e">
        <f>IF(AND('Mapa final'!#REF!="Media",'Mapa final'!#REF!="Mayor"),CONCATENATE("R1C",'Mapa final'!#REF!),"")</f>
        <v>#REF!</v>
      </c>
      <c r="AC26" s="45" t="e">
        <f>IF(AND('Mapa final'!#REF!="Media",'Mapa final'!#REF!="Mayor"),CONCATENATE("R1C",'Mapa final'!#REF!),"")</f>
        <v>#REF!</v>
      </c>
      <c r="AD26" s="45" t="e">
        <f>IF(AND('Mapa final'!#REF!="Media",'Mapa final'!#REF!="Mayor"),CONCATENATE("R1C",'Mapa final'!#REF!),"")</f>
        <v>#REF!</v>
      </c>
      <c r="AE26" s="45" t="e">
        <f>IF(AND('Mapa final'!#REF!="Media",'Mapa final'!#REF!="Mayor"),CONCATENATE("R1C",'Mapa final'!#REF!),"")</f>
        <v>#REF!</v>
      </c>
      <c r="AF26" s="45" t="e">
        <f>IF(AND('Mapa final'!#REF!="Media",'Mapa final'!#REF!="Mayor"),CONCATENATE("R1C",'Mapa final'!#REF!),"")</f>
        <v>#REF!</v>
      </c>
      <c r="AG26" s="46" t="e">
        <f>IF(AND('Mapa final'!#REF!="Media",'Mapa final'!#REF!="Mayor"),CONCATENATE("R1C",'Mapa final'!#REF!),"")</f>
        <v>#REF!</v>
      </c>
      <c r="AH26" s="47" t="e">
        <f>IF(AND('Mapa final'!#REF!="Media",'Mapa final'!#REF!="Catastrófico"),CONCATENATE("R1C",'Mapa final'!#REF!),"")</f>
        <v>#REF!</v>
      </c>
      <c r="AI26" s="48" t="e">
        <f>IF(AND('Mapa final'!#REF!="Media",'Mapa final'!#REF!="Catastrófico"),CONCATENATE("R1C",'Mapa final'!#REF!),"")</f>
        <v>#REF!</v>
      </c>
      <c r="AJ26" s="48" t="e">
        <f>IF(AND('Mapa final'!#REF!="Media",'Mapa final'!#REF!="Catastrófico"),CONCATENATE("R1C",'Mapa final'!#REF!),"")</f>
        <v>#REF!</v>
      </c>
      <c r="AK26" s="48" t="e">
        <f>IF(AND('Mapa final'!#REF!="Media",'Mapa final'!#REF!="Catastrófico"),CONCATENATE("R1C",'Mapa final'!#REF!),"")</f>
        <v>#REF!</v>
      </c>
      <c r="AL26" s="48" t="e">
        <f>IF(AND('Mapa final'!#REF!="Media",'Mapa final'!#REF!="Catastrófico"),CONCATENATE("R1C",'Mapa final'!#REF!),"")</f>
        <v>#REF!</v>
      </c>
      <c r="AM26" s="49" t="e">
        <f>IF(AND('Mapa final'!#REF!="Media",'Mapa final'!#REF!="Catastrófico"),CONCATENATE("R1C",'Mapa final'!#REF!),"")</f>
        <v>#REF!</v>
      </c>
      <c r="AN26" s="81"/>
      <c r="AO26" s="381" t="s">
        <v>81</v>
      </c>
      <c r="AP26" s="382"/>
      <c r="AQ26" s="382"/>
      <c r="AR26" s="382"/>
      <c r="AS26" s="382"/>
      <c r="AT26" s="383"/>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256"/>
      <c r="C27" s="256"/>
      <c r="D27" s="257"/>
      <c r="E27" s="353"/>
      <c r="F27" s="354"/>
      <c r="G27" s="354"/>
      <c r="H27" s="354"/>
      <c r="I27" s="370"/>
      <c r="J27" s="65" t="str">
        <f>IF(AND('Mapa final'!$Y$10="Media",'Mapa final'!$AA$10="Leve"),CONCATENATE("R2C",'Mapa final'!$O$10),"")</f>
        <v/>
      </c>
      <c r="K27" s="66" t="e">
        <f>IF(AND('Mapa final'!#REF!="Media",'Mapa final'!#REF!="Leve"),CONCATENATE("R2C",'Mapa final'!#REF!),"")</f>
        <v>#REF!</v>
      </c>
      <c r="L27" s="66" t="e">
        <f>IF(AND('Mapa final'!#REF!="Media",'Mapa final'!#REF!="Leve"),CONCATENATE("R2C",'Mapa final'!#REF!),"")</f>
        <v>#REF!</v>
      </c>
      <c r="M27" s="66" t="e">
        <f>IF(AND('Mapa final'!#REF!="Media",'Mapa final'!#REF!="Leve"),CONCATENATE("R2C",'Mapa final'!#REF!),"")</f>
        <v>#REF!</v>
      </c>
      <c r="N27" s="66" t="e">
        <f>IF(AND('Mapa final'!#REF!="Media",'Mapa final'!#REF!="Leve"),CONCATENATE("R2C",'Mapa final'!#REF!),"")</f>
        <v>#REF!</v>
      </c>
      <c r="O27" s="67" t="e">
        <f>IF(AND('Mapa final'!#REF!="Media",'Mapa final'!#REF!="Leve"),CONCATENATE("R2C",'Mapa final'!#REF!),"")</f>
        <v>#REF!</v>
      </c>
      <c r="P27" s="65" t="str">
        <f>IF(AND('Mapa final'!$Y$10="Media",'Mapa final'!$AA$10="Menor"),CONCATENATE("R2C",'Mapa final'!$O$10),"")</f>
        <v/>
      </c>
      <c r="Q27" s="66" t="e">
        <f>IF(AND('Mapa final'!#REF!="Media",'Mapa final'!#REF!="Menor"),CONCATENATE("R2C",'Mapa final'!#REF!),"")</f>
        <v>#REF!</v>
      </c>
      <c r="R27" s="66" t="e">
        <f>IF(AND('Mapa final'!#REF!="Media",'Mapa final'!#REF!="Menor"),CONCATENATE("R2C",'Mapa final'!#REF!),"")</f>
        <v>#REF!</v>
      </c>
      <c r="S27" s="66" t="e">
        <f>IF(AND('Mapa final'!#REF!="Media",'Mapa final'!#REF!="Menor"),CONCATENATE("R2C",'Mapa final'!#REF!),"")</f>
        <v>#REF!</v>
      </c>
      <c r="T27" s="66" t="e">
        <f>IF(AND('Mapa final'!#REF!="Media",'Mapa final'!#REF!="Menor"),CONCATENATE("R2C",'Mapa final'!#REF!),"")</f>
        <v>#REF!</v>
      </c>
      <c r="U27" s="67" t="e">
        <f>IF(AND('Mapa final'!#REF!="Media",'Mapa final'!#REF!="Menor"),CONCATENATE("R2C",'Mapa final'!#REF!),"")</f>
        <v>#REF!</v>
      </c>
      <c r="V27" s="65" t="str">
        <f>IF(AND('Mapa final'!$Y$10="Media",'Mapa final'!$AA$10="Moderado"),CONCATENATE("R2C",'Mapa final'!$O$10),"")</f>
        <v/>
      </c>
      <c r="W27" s="66" t="e">
        <f>IF(AND('Mapa final'!#REF!="Media",'Mapa final'!#REF!="Moderado"),CONCATENATE("R2C",'Mapa final'!#REF!),"")</f>
        <v>#REF!</v>
      </c>
      <c r="X27" s="66" t="e">
        <f>IF(AND('Mapa final'!#REF!="Media",'Mapa final'!#REF!="Moderado"),CONCATENATE("R2C",'Mapa final'!#REF!),"")</f>
        <v>#REF!</v>
      </c>
      <c r="Y27" s="66" t="e">
        <f>IF(AND('Mapa final'!#REF!="Media",'Mapa final'!#REF!="Moderado"),CONCATENATE("R2C",'Mapa final'!#REF!),"")</f>
        <v>#REF!</v>
      </c>
      <c r="Z27" s="66" t="e">
        <f>IF(AND('Mapa final'!#REF!="Media",'Mapa final'!#REF!="Moderado"),CONCATENATE("R2C",'Mapa final'!#REF!),"")</f>
        <v>#REF!</v>
      </c>
      <c r="AA27" s="67" t="e">
        <f>IF(AND('Mapa final'!#REF!="Media",'Mapa final'!#REF!="Moderado"),CONCATENATE("R2C",'Mapa final'!#REF!),"")</f>
        <v>#REF!</v>
      </c>
      <c r="AB27" s="50" t="str">
        <f>IF(AND('Mapa final'!$Y$10="Media",'Mapa final'!$AA$10="Mayor"),CONCATENATE("R2C",'Mapa final'!$O$10),"")</f>
        <v/>
      </c>
      <c r="AC27" s="51" t="e">
        <f>IF(AND('Mapa final'!#REF!="Media",'Mapa final'!#REF!="Mayor"),CONCATENATE("R2C",'Mapa final'!#REF!),"")</f>
        <v>#REF!</v>
      </c>
      <c r="AD27" s="51" t="e">
        <f>IF(AND('Mapa final'!#REF!="Media",'Mapa final'!#REF!="Mayor"),CONCATENATE("R2C",'Mapa final'!#REF!),"")</f>
        <v>#REF!</v>
      </c>
      <c r="AE27" s="51" t="e">
        <f>IF(AND('Mapa final'!#REF!="Media",'Mapa final'!#REF!="Mayor"),CONCATENATE("R2C",'Mapa final'!#REF!),"")</f>
        <v>#REF!</v>
      </c>
      <c r="AF27" s="51" t="e">
        <f>IF(AND('Mapa final'!#REF!="Media",'Mapa final'!#REF!="Mayor"),CONCATENATE("R2C",'Mapa final'!#REF!),"")</f>
        <v>#REF!</v>
      </c>
      <c r="AG27" s="52" t="e">
        <f>IF(AND('Mapa final'!#REF!="Media",'Mapa final'!#REF!="Mayor"),CONCATENATE("R2C",'Mapa final'!#REF!),"")</f>
        <v>#REF!</v>
      </c>
      <c r="AH27" s="53" t="str">
        <f>IF(AND('Mapa final'!$Y$10="Media",'Mapa final'!$AA$10="Catastrófico"),CONCATENATE("R2C",'Mapa final'!$O$10),"")</f>
        <v/>
      </c>
      <c r="AI27" s="54" t="e">
        <f>IF(AND('Mapa final'!#REF!="Media",'Mapa final'!#REF!="Catastrófico"),CONCATENATE("R2C",'Mapa final'!#REF!),"")</f>
        <v>#REF!</v>
      </c>
      <c r="AJ27" s="54" t="e">
        <f>IF(AND('Mapa final'!#REF!="Media",'Mapa final'!#REF!="Catastrófico"),CONCATENATE("R2C",'Mapa final'!#REF!),"")</f>
        <v>#REF!</v>
      </c>
      <c r="AK27" s="54" t="e">
        <f>IF(AND('Mapa final'!#REF!="Media",'Mapa final'!#REF!="Catastrófico"),CONCATENATE("R2C",'Mapa final'!#REF!),"")</f>
        <v>#REF!</v>
      </c>
      <c r="AL27" s="54" t="e">
        <f>IF(AND('Mapa final'!#REF!="Media",'Mapa final'!#REF!="Catastrófico"),CONCATENATE("R2C",'Mapa final'!#REF!),"")</f>
        <v>#REF!</v>
      </c>
      <c r="AM27" s="55" t="e">
        <f>IF(AND('Mapa final'!#REF!="Media",'Mapa final'!#REF!="Catastrófico"),CONCATENATE("R2C",'Mapa final'!#REF!),"")</f>
        <v>#REF!</v>
      </c>
      <c r="AN27" s="81"/>
      <c r="AO27" s="384"/>
      <c r="AP27" s="385"/>
      <c r="AQ27" s="385"/>
      <c r="AR27" s="385"/>
      <c r="AS27" s="385"/>
      <c r="AT27" s="386"/>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256"/>
      <c r="C28" s="256"/>
      <c r="D28" s="257"/>
      <c r="E28" s="355"/>
      <c r="F28" s="354"/>
      <c r="G28" s="354"/>
      <c r="H28" s="354"/>
      <c r="I28" s="370"/>
      <c r="J28" s="65" t="str">
        <f>IF(AND('Mapa final'!$Y$11="Media",'Mapa final'!$AA$11="Leve"),CONCATENATE("R3C",'Mapa final'!$O$11),"")</f>
        <v/>
      </c>
      <c r="K28" s="66" t="e">
        <f>IF(AND('Mapa final'!#REF!="Media",'Mapa final'!#REF!="Leve"),CONCATENATE("R3C",'Mapa final'!#REF!),"")</f>
        <v>#REF!</v>
      </c>
      <c r="L28" s="66" t="e">
        <f>IF(AND('Mapa final'!#REF!="Media",'Mapa final'!#REF!="Leve"),CONCATENATE("R3C",'Mapa final'!#REF!),"")</f>
        <v>#REF!</v>
      </c>
      <c r="M28" s="66" t="e">
        <f>IF(AND('Mapa final'!#REF!="Media",'Mapa final'!#REF!="Leve"),CONCATENATE("R3C",'Mapa final'!#REF!),"")</f>
        <v>#REF!</v>
      </c>
      <c r="N28" s="66" t="e">
        <f>IF(AND('Mapa final'!#REF!="Media",'Mapa final'!#REF!="Leve"),CONCATENATE("R3C",'Mapa final'!#REF!),"")</f>
        <v>#REF!</v>
      </c>
      <c r="O28" s="67" t="e">
        <f>IF(AND('Mapa final'!#REF!="Media",'Mapa final'!#REF!="Leve"),CONCATENATE("R3C",'Mapa final'!#REF!),"")</f>
        <v>#REF!</v>
      </c>
      <c r="P28" s="65" t="str">
        <f>IF(AND('Mapa final'!$Y$11="Media",'Mapa final'!$AA$11="Menor"),CONCATENATE("R3C",'Mapa final'!$O$11),"")</f>
        <v/>
      </c>
      <c r="Q28" s="66" t="e">
        <f>IF(AND('Mapa final'!#REF!="Media",'Mapa final'!#REF!="Menor"),CONCATENATE("R3C",'Mapa final'!#REF!),"")</f>
        <v>#REF!</v>
      </c>
      <c r="R28" s="66" t="e">
        <f>IF(AND('Mapa final'!#REF!="Media",'Mapa final'!#REF!="Menor"),CONCATENATE("R3C",'Mapa final'!#REF!),"")</f>
        <v>#REF!</v>
      </c>
      <c r="S28" s="66" t="e">
        <f>IF(AND('Mapa final'!#REF!="Media",'Mapa final'!#REF!="Menor"),CONCATENATE("R3C",'Mapa final'!#REF!),"")</f>
        <v>#REF!</v>
      </c>
      <c r="T28" s="66" t="e">
        <f>IF(AND('Mapa final'!#REF!="Media",'Mapa final'!#REF!="Menor"),CONCATENATE("R3C",'Mapa final'!#REF!),"")</f>
        <v>#REF!</v>
      </c>
      <c r="U28" s="67" t="e">
        <f>IF(AND('Mapa final'!#REF!="Media",'Mapa final'!#REF!="Menor"),CONCATENATE("R3C",'Mapa final'!#REF!),"")</f>
        <v>#REF!</v>
      </c>
      <c r="V28" s="65" t="str">
        <f>IF(AND('Mapa final'!$Y$11="Media",'Mapa final'!$AA$11="Moderado"),CONCATENATE("R3C",'Mapa final'!$O$11),"")</f>
        <v/>
      </c>
      <c r="W28" s="66" t="e">
        <f>IF(AND('Mapa final'!#REF!="Media",'Mapa final'!#REF!="Moderado"),CONCATENATE("R3C",'Mapa final'!#REF!),"")</f>
        <v>#REF!</v>
      </c>
      <c r="X28" s="66" t="e">
        <f>IF(AND('Mapa final'!#REF!="Media",'Mapa final'!#REF!="Moderado"),CONCATENATE("R3C",'Mapa final'!#REF!),"")</f>
        <v>#REF!</v>
      </c>
      <c r="Y28" s="66" t="e">
        <f>IF(AND('Mapa final'!#REF!="Media",'Mapa final'!#REF!="Moderado"),CONCATENATE("R3C",'Mapa final'!#REF!),"")</f>
        <v>#REF!</v>
      </c>
      <c r="Z28" s="66" t="e">
        <f>IF(AND('Mapa final'!#REF!="Media",'Mapa final'!#REF!="Moderado"),CONCATENATE("R3C",'Mapa final'!#REF!),"")</f>
        <v>#REF!</v>
      </c>
      <c r="AA28" s="67" t="e">
        <f>IF(AND('Mapa final'!#REF!="Media",'Mapa final'!#REF!="Moderado"),CONCATENATE("R3C",'Mapa final'!#REF!),"")</f>
        <v>#REF!</v>
      </c>
      <c r="AB28" s="50" t="str">
        <f>IF(AND('Mapa final'!$Y$11="Media",'Mapa final'!$AA$11="Mayor"),CONCATENATE("R3C",'Mapa final'!$O$11),"")</f>
        <v/>
      </c>
      <c r="AC28" s="51" t="e">
        <f>IF(AND('Mapa final'!#REF!="Media",'Mapa final'!#REF!="Mayor"),CONCATENATE("R3C",'Mapa final'!#REF!),"")</f>
        <v>#REF!</v>
      </c>
      <c r="AD28" s="51" t="e">
        <f>IF(AND('Mapa final'!#REF!="Media",'Mapa final'!#REF!="Mayor"),CONCATENATE("R3C",'Mapa final'!#REF!),"")</f>
        <v>#REF!</v>
      </c>
      <c r="AE28" s="51" t="e">
        <f>IF(AND('Mapa final'!#REF!="Media",'Mapa final'!#REF!="Mayor"),CONCATENATE("R3C",'Mapa final'!#REF!),"")</f>
        <v>#REF!</v>
      </c>
      <c r="AF28" s="51" t="e">
        <f>IF(AND('Mapa final'!#REF!="Media",'Mapa final'!#REF!="Mayor"),CONCATENATE("R3C",'Mapa final'!#REF!),"")</f>
        <v>#REF!</v>
      </c>
      <c r="AG28" s="52" t="e">
        <f>IF(AND('Mapa final'!#REF!="Media",'Mapa final'!#REF!="Mayor"),CONCATENATE("R3C",'Mapa final'!#REF!),"")</f>
        <v>#REF!</v>
      </c>
      <c r="AH28" s="53" t="str">
        <f>IF(AND('Mapa final'!$Y$11="Media",'Mapa final'!$AA$11="Catastrófico"),CONCATENATE("R3C",'Mapa final'!$O$11),"")</f>
        <v/>
      </c>
      <c r="AI28" s="54" t="e">
        <f>IF(AND('Mapa final'!#REF!="Media",'Mapa final'!#REF!="Catastrófico"),CONCATENATE("R3C",'Mapa final'!#REF!),"")</f>
        <v>#REF!</v>
      </c>
      <c r="AJ28" s="54" t="e">
        <f>IF(AND('Mapa final'!#REF!="Media",'Mapa final'!#REF!="Catastrófico"),CONCATENATE("R3C",'Mapa final'!#REF!),"")</f>
        <v>#REF!</v>
      </c>
      <c r="AK28" s="54" t="e">
        <f>IF(AND('Mapa final'!#REF!="Media",'Mapa final'!#REF!="Catastrófico"),CONCATENATE("R3C",'Mapa final'!#REF!),"")</f>
        <v>#REF!</v>
      </c>
      <c r="AL28" s="54" t="e">
        <f>IF(AND('Mapa final'!#REF!="Media",'Mapa final'!#REF!="Catastrófico"),CONCATENATE("R3C",'Mapa final'!#REF!),"")</f>
        <v>#REF!</v>
      </c>
      <c r="AM28" s="55" t="e">
        <f>IF(AND('Mapa final'!#REF!="Media",'Mapa final'!#REF!="Catastrófico"),CONCATENATE("R3C",'Mapa final'!#REF!),"")</f>
        <v>#REF!</v>
      </c>
      <c r="AN28" s="81"/>
      <c r="AO28" s="384"/>
      <c r="AP28" s="385"/>
      <c r="AQ28" s="385"/>
      <c r="AR28" s="385"/>
      <c r="AS28" s="385"/>
      <c r="AT28" s="386"/>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256"/>
      <c r="C29" s="256"/>
      <c r="D29" s="257"/>
      <c r="E29" s="355"/>
      <c r="F29" s="354"/>
      <c r="G29" s="354"/>
      <c r="H29" s="354"/>
      <c r="I29" s="370"/>
      <c r="J29" s="65" t="str">
        <f>IF(AND('Mapa final'!$Y$12="Media",'Mapa final'!$AA$12="Leve"),CONCATENATE("R4C",'Mapa final'!$O$12),"")</f>
        <v/>
      </c>
      <c r="K29" s="66" t="e">
        <f>IF(AND('Mapa final'!#REF!="Media",'Mapa final'!#REF!="Leve"),CONCATENATE("R4C",'Mapa final'!#REF!),"")</f>
        <v>#REF!</v>
      </c>
      <c r="L29" s="66" t="e">
        <f>IF(AND('Mapa final'!#REF!="Media",'Mapa final'!#REF!="Leve"),CONCATENATE("R4C",'Mapa final'!#REF!),"")</f>
        <v>#REF!</v>
      </c>
      <c r="M29" s="66" t="e">
        <f>IF(AND('Mapa final'!#REF!="Media",'Mapa final'!#REF!="Leve"),CONCATENATE("R4C",'Mapa final'!#REF!),"")</f>
        <v>#REF!</v>
      </c>
      <c r="N29" s="66" t="e">
        <f>IF(AND('Mapa final'!#REF!="Media",'Mapa final'!#REF!="Leve"),CONCATENATE("R4C",'Mapa final'!#REF!),"")</f>
        <v>#REF!</v>
      </c>
      <c r="O29" s="67" t="e">
        <f>IF(AND('Mapa final'!#REF!="Media",'Mapa final'!#REF!="Leve"),CONCATENATE("R4C",'Mapa final'!#REF!),"")</f>
        <v>#REF!</v>
      </c>
      <c r="P29" s="65" t="str">
        <f>IF(AND('Mapa final'!$Y$12="Media",'Mapa final'!$AA$12="Menor"),CONCATENATE("R4C",'Mapa final'!$O$12),"")</f>
        <v/>
      </c>
      <c r="Q29" s="66" t="e">
        <f>IF(AND('Mapa final'!#REF!="Media",'Mapa final'!#REF!="Menor"),CONCATENATE("R4C",'Mapa final'!#REF!),"")</f>
        <v>#REF!</v>
      </c>
      <c r="R29" s="66" t="e">
        <f>IF(AND('Mapa final'!#REF!="Media",'Mapa final'!#REF!="Menor"),CONCATENATE("R4C",'Mapa final'!#REF!),"")</f>
        <v>#REF!</v>
      </c>
      <c r="S29" s="66" t="e">
        <f>IF(AND('Mapa final'!#REF!="Media",'Mapa final'!#REF!="Menor"),CONCATENATE("R4C",'Mapa final'!#REF!),"")</f>
        <v>#REF!</v>
      </c>
      <c r="T29" s="66" t="e">
        <f>IF(AND('Mapa final'!#REF!="Media",'Mapa final'!#REF!="Menor"),CONCATENATE("R4C",'Mapa final'!#REF!),"")</f>
        <v>#REF!</v>
      </c>
      <c r="U29" s="67" t="e">
        <f>IF(AND('Mapa final'!#REF!="Media",'Mapa final'!#REF!="Menor"),CONCATENATE("R4C",'Mapa final'!#REF!),"")</f>
        <v>#REF!</v>
      </c>
      <c r="V29" s="65" t="str">
        <f>IF(AND('Mapa final'!$Y$12="Media",'Mapa final'!$AA$12="Moderado"),CONCATENATE("R4C",'Mapa final'!$O$12),"")</f>
        <v/>
      </c>
      <c r="W29" s="66" t="e">
        <f>IF(AND('Mapa final'!#REF!="Media",'Mapa final'!#REF!="Moderado"),CONCATENATE("R4C",'Mapa final'!#REF!),"")</f>
        <v>#REF!</v>
      </c>
      <c r="X29" s="66" t="e">
        <f>IF(AND('Mapa final'!#REF!="Media",'Mapa final'!#REF!="Moderado"),CONCATENATE("R4C",'Mapa final'!#REF!),"")</f>
        <v>#REF!</v>
      </c>
      <c r="Y29" s="66" t="e">
        <f>IF(AND('Mapa final'!#REF!="Media",'Mapa final'!#REF!="Moderado"),CONCATENATE("R4C",'Mapa final'!#REF!),"")</f>
        <v>#REF!</v>
      </c>
      <c r="Z29" s="66" t="e">
        <f>IF(AND('Mapa final'!#REF!="Media",'Mapa final'!#REF!="Moderado"),CONCATENATE("R4C",'Mapa final'!#REF!),"")</f>
        <v>#REF!</v>
      </c>
      <c r="AA29" s="67" t="e">
        <f>IF(AND('Mapa final'!#REF!="Media",'Mapa final'!#REF!="Moderado"),CONCATENATE("R4C",'Mapa final'!#REF!),"")</f>
        <v>#REF!</v>
      </c>
      <c r="AB29" s="50" t="str">
        <f>IF(AND('Mapa final'!$Y$12="Media",'Mapa final'!$AA$12="Mayor"),CONCATENATE("R4C",'Mapa final'!$O$12),"")</f>
        <v/>
      </c>
      <c r="AC29" s="51" t="e">
        <f>IF(AND('Mapa final'!#REF!="Media",'Mapa final'!#REF!="Mayor"),CONCATENATE("R4C",'Mapa final'!#REF!),"")</f>
        <v>#REF!</v>
      </c>
      <c r="AD29" s="51" t="e">
        <f>IF(AND('Mapa final'!#REF!="Media",'Mapa final'!#REF!="Mayor"),CONCATENATE("R4C",'Mapa final'!#REF!),"")</f>
        <v>#REF!</v>
      </c>
      <c r="AE29" s="51" t="e">
        <f>IF(AND('Mapa final'!#REF!="Media",'Mapa final'!#REF!="Mayor"),CONCATENATE("R4C",'Mapa final'!#REF!),"")</f>
        <v>#REF!</v>
      </c>
      <c r="AF29" s="51" t="e">
        <f>IF(AND('Mapa final'!#REF!="Media",'Mapa final'!#REF!="Mayor"),CONCATENATE("R4C",'Mapa final'!#REF!),"")</f>
        <v>#REF!</v>
      </c>
      <c r="AG29" s="52" t="e">
        <f>IF(AND('Mapa final'!#REF!="Media",'Mapa final'!#REF!="Mayor"),CONCATENATE("R4C",'Mapa final'!#REF!),"")</f>
        <v>#REF!</v>
      </c>
      <c r="AH29" s="53" t="str">
        <f>IF(AND('Mapa final'!$Y$12="Media",'Mapa final'!$AA$12="Catastrófico"),CONCATENATE("R4C",'Mapa final'!$O$12),"")</f>
        <v/>
      </c>
      <c r="AI29" s="54" t="e">
        <f>IF(AND('Mapa final'!#REF!="Media",'Mapa final'!#REF!="Catastrófico"),CONCATENATE("R4C",'Mapa final'!#REF!),"")</f>
        <v>#REF!</v>
      </c>
      <c r="AJ29" s="54" t="e">
        <f>IF(AND('Mapa final'!#REF!="Media",'Mapa final'!#REF!="Catastrófico"),CONCATENATE("R4C",'Mapa final'!#REF!),"")</f>
        <v>#REF!</v>
      </c>
      <c r="AK29" s="54" t="e">
        <f>IF(AND('Mapa final'!#REF!="Media",'Mapa final'!#REF!="Catastrófico"),CONCATENATE("R4C",'Mapa final'!#REF!),"")</f>
        <v>#REF!</v>
      </c>
      <c r="AL29" s="54" t="e">
        <f>IF(AND('Mapa final'!#REF!="Media",'Mapa final'!#REF!="Catastrófico"),CONCATENATE("R4C",'Mapa final'!#REF!),"")</f>
        <v>#REF!</v>
      </c>
      <c r="AM29" s="55" t="e">
        <f>IF(AND('Mapa final'!#REF!="Media",'Mapa final'!#REF!="Catastrófico"),CONCATENATE("R4C",'Mapa final'!#REF!),"")</f>
        <v>#REF!</v>
      </c>
      <c r="AN29" s="81"/>
      <c r="AO29" s="384"/>
      <c r="AP29" s="385"/>
      <c r="AQ29" s="385"/>
      <c r="AR29" s="385"/>
      <c r="AS29" s="385"/>
      <c r="AT29" s="386"/>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256"/>
      <c r="C30" s="256"/>
      <c r="D30" s="257"/>
      <c r="E30" s="355"/>
      <c r="F30" s="354"/>
      <c r="G30" s="354"/>
      <c r="H30" s="354"/>
      <c r="I30" s="370"/>
      <c r="J30" s="65" t="str">
        <f>IF(AND('Mapa final'!$Y$13="Media",'Mapa final'!$AA$13="Leve"),CONCATENATE("R5C",'Mapa final'!$O$13),"")</f>
        <v/>
      </c>
      <c r="K30" s="66" t="e">
        <f>IF(AND('Mapa final'!#REF!="Media",'Mapa final'!#REF!="Leve"),CONCATENATE("R5C",'Mapa final'!#REF!),"")</f>
        <v>#REF!</v>
      </c>
      <c r="L30" s="66" t="e">
        <f>IF(AND('Mapa final'!#REF!="Media",'Mapa final'!#REF!="Leve"),CONCATENATE("R5C",'Mapa final'!#REF!),"")</f>
        <v>#REF!</v>
      </c>
      <c r="M30" s="66" t="e">
        <f>IF(AND('Mapa final'!#REF!="Media",'Mapa final'!#REF!="Leve"),CONCATENATE("R5C",'Mapa final'!#REF!),"")</f>
        <v>#REF!</v>
      </c>
      <c r="N30" s="66" t="e">
        <f>IF(AND('Mapa final'!#REF!="Media",'Mapa final'!#REF!="Leve"),CONCATENATE("R5C",'Mapa final'!#REF!),"")</f>
        <v>#REF!</v>
      </c>
      <c r="O30" s="67" t="e">
        <f>IF(AND('Mapa final'!#REF!="Media",'Mapa final'!#REF!="Leve"),CONCATENATE("R5C",'Mapa final'!#REF!),"")</f>
        <v>#REF!</v>
      </c>
      <c r="P30" s="65" t="str">
        <f>IF(AND('Mapa final'!$Y$13="Media",'Mapa final'!$AA$13="Menor"),CONCATENATE("R5C",'Mapa final'!$O$13),"")</f>
        <v/>
      </c>
      <c r="Q30" s="66" t="e">
        <f>IF(AND('Mapa final'!#REF!="Media",'Mapa final'!#REF!="Menor"),CONCATENATE("R5C",'Mapa final'!#REF!),"")</f>
        <v>#REF!</v>
      </c>
      <c r="R30" s="66" t="e">
        <f>IF(AND('Mapa final'!#REF!="Media",'Mapa final'!#REF!="Menor"),CONCATENATE("R5C",'Mapa final'!#REF!),"")</f>
        <v>#REF!</v>
      </c>
      <c r="S30" s="66" t="e">
        <f>IF(AND('Mapa final'!#REF!="Media",'Mapa final'!#REF!="Menor"),CONCATENATE("R5C",'Mapa final'!#REF!),"")</f>
        <v>#REF!</v>
      </c>
      <c r="T30" s="66" t="e">
        <f>IF(AND('Mapa final'!#REF!="Media",'Mapa final'!#REF!="Menor"),CONCATENATE("R5C",'Mapa final'!#REF!),"")</f>
        <v>#REF!</v>
      </c>
      <c r="U30" s="67" t="e">
        <f>IF(AND('Mapa final'!#REF!="Media",'Mapa final'!#REF!="Menor"),CONCATENATE("R5C",'Mapa final'!#REF!),"")</f>
        <v>#REF!</v>
      </c>
      <c r="V30" s="65" t="str">
        <f>IF(AND('Mapa final'!$Y$13="Media",'Mapa final'!$AA$13="Moderado"),CONCATENATE("R5C",'Mapa final'!$O$13),"")</f>
        <v/>
      </c>
      <c r="W30" s="66" t="e">
        <f>IF(AND('Mapa final'!#REF!="Media",'Mapa final'!#REF!="Moderado"),CONCATENATE("R5C",'Mapa final'!#REF!),"")</f>
        <v>#REF!</v>
      </c>
      <c r="X30" s="66" t="e">
        <f>IF(AND('Mapa final'!#REF!="Media",'Mapa final'!#REF!="Moderado"),CONCATENATE("R5C",'Mapa final'!#REF!),"")</f>
        <v>#REF!</v>
      </c>
      <c r="Y30" s="66" t="e">
        <f>IF(AND('Mapa final'!#REF!="Media",'Mapa final'!#REF!="Moderado"),CONCATENATE("R5C",'Mapa final'!#REF!),"")</f>
        <v>#REF!</v>
      </c>
      <c r="Z30" s="66" t="e">
        <f>IF(AND('Mapa final'!#REF!="Media",'Mapa final'!#REF!="Moderado"),CONCATENATE("R5C",'Mapa final'!#REF!),"")</f>
        <v>#REF!</v>
      </c>
      <c r="AA30" s="67" t="e">
        <f>IF(AND('Mapa final'!#REF!="Media",'Mapa final'!#REF!="Moderado"),CONCATENATE("R5C",'Mapa final'!#REF!),"")</f>
        <v>#REF!</v>
      </c>
      <c r="AB30" s="50" t="str">
        <f>IF(AND('Mapa final'!$Y$13="Media",'Mapa final'!$AA$13="Mayor"),CONCATENATE("R5C",'Mapa final'!$O$13),"")</f>
        <v>R5C1</v>
      </c>
      <c r="AC30" s="51" t="e">
        <f>IF(AND('Mapa final'!#REF!="Media",'Mapa final'!#REF!="Mayor"),CONCATENATE("R5C",'Mapa final'!#REF!),"")</f>
        <v>#REF!</v>
      </c>
      <c r="AD30" s="51" t="e">
        <f>IF(AND('Mapa final'!#REF!="Media",'Mapa final'!#REF!="Mayor"),CONCATENATE("R5C",'Mapa final'!#REF!),"")</f>
        <v>#REF!</v>
      </c>
      <c r="AE30" s="51" t="e">
        <f>IF(AND('Mapa final'!#REF!="Media",'Mapa final'!#REF!="Mayor"),CONCATENATE("R5C",'Mapa final'!#REF!),"")</f>
        <v>#REF!</v>
      </c>
      <c r="AF30" s="51" t="e">
        <f>IF(AND('Mapa final'!#REF!="Media",'Mapa final'!#REF!="Mayor"),CONCATENATE("R5C",'Mapa final'!#REF!),"")</f>
        <v>#REF!</v>
      </c>
      <c r="AG30" s="52" t="e">
        <f>IF(AND('Mapa final'!#REF!="Media",'Mapa final'!#REF!="Mayor"),CONCATENATE("R5C",'Mapa final'!#REF!),"")</f>
        <v>#REF!</v>
      </c>
      <c r="AH30" s="53" t="str">
        <f>IF(AND('Mapa final'!$Y$13="Media",'Mapa final'!$AA$13="Catastrófico"),CONCATENATE("R5C",'Mapa final'!$O$13),"")</f>
        <v/>
      </c>
      <c r="AI30" s="54" t="e">
        <f>IF(AND('Mapa final'!#REF!="Media",'Mapa final'!#REF!="Catastrófico"),CONCATENATE("R5C",'Mapa final'!#REF!),"")</f>
        <v>#REF!</v>
      </c>
      <c r="AJ30" s="54" t="e">
        <f>IF(AND('Mapa final'!#REF!="Media",'Mapa final'!#REF!="Catastrófico"),CONCATENATE("R5C",'Mapa final'!#REF!),"")</f>
        <v>#REF!</v>
      </c>
      <c r="AK30" s="54" t="e">
        <f>IF(AND('Mapa final'!#REF!="Media",'Mapa final'!#REF!="Catastrófico"),CONCATENATE("R5C",'Mapa final'!#REF!),"")</f>
        <v>#REF!</v>
      </c>
      <c r="AL30" s="54" t="e">
        <f>IF(AND('Mapa final'!#REF!="Media",'Mapa final'!#REF!="Catastrófico"),CONCATENATE("R5C",'Mapa final'!#REF!),"")</f>
        <v>#REF!</v>
      </c>
      <c r="AM30" s="55" t="e">
        <f>IF(AND('Mapa final'!#REF!="Media",'Mapa final'!#REF!="Catastrófico"),CONCATENATE("R5C",'Mapa final'!#REF!),"")</f>
        <v>#REF!</v>
      </c>
      <c r="AN30" s="81"/>
      <c r="AO30" s="384"/>
      <c r="AP30" s="385"/>
      <c r="AQ30" s="385"/>
      <c r="AR30" s="385"/>
      <c r="AS30" s="385"/>
      <c r="AT30" s="386"/>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256"/>
      <c r="C31" s="256"/>
      <c r="D31" s="257"/>
      <c r="E31" s="355"/>
      <c r="F31" s="354"/>
      <c r="G31" s="354"/>
      <c r="H31" s="354"/>
      <c r="I31" s="370"/>
      <c r="J31" s="65" t="str">
        <f>IF(AND('Mapa final'!$Y$14="Media",'Mapa final'!$AA$14="Leve"),CONCATENATE("R6C",'Mapa final'!$O$14),"")</f>
        <v/>
      </c>
      <c r="K31" s="66" t="e">
        <f>IF(AND('Mapa final'!#REF!="Media",'Mapa final'!#REF!="Leve"),CONCATENATE("R6C",'Mapa final'!#REF!),"")</f>
        <v>#REF!</v>
      </c>
      <c r="L31" s="66" t="e">
        <f>IF(AND('Mapa final'!#REF!="Media",'Mapa final'!#REF!="Leve"),CONCATENATE("R6C",'Mapa final'!#REF!),"")</f>
        <v>#REF!</v>
      </c>
      <c r="M31" s="66" t="e">
        <f>IF(AND('Mapa final'!#REF!="Media",'Mapa final'!#REF!="Leve"),CONCATENATE("R6C",'Mapa final'!#REF!),"")</f>
        <v>#REF!</v>
      </c>
      <c r="N31" s="66" t="e">
        <f>IF(AND('Mapa final'!#REF!="Media",'Mapa final'!#REF!="Leve"),CONCATENATE("R6C",'Mapa final'!#REF!),"")</f>
        <v>#REF!</v>
      </c>
      <c r="O31" s="67" t="e">
        <f>IF(AND('Mapa final'!#REF!="Media",'Mapa final'!#REF!="Leve"),CONCATENATE("R6C",'Mapa final'!#REF!),"")</f>
        <v>#REF!</v>
      </c>
      <c r="P31" s="65" t="str">
        <f>IF(AND('Mapa final'!$Y$14="Media",'Mapa final'!$AA$14="Menor"),CONCATENATE("R6C",'Mapa final'!$O$14),"")</f>
        <v/>
      </c>
      <c r="Q31" s="66" t="e">
        <f>IF(AND('Mapa final'!#REF!="Media",'Mapa final'!#REF!="Menor"),CONCATENATE("R6C",'Mapa final'!#REF!),"")</f>
        <v>#REF!</v>
      </c>
      <c r="R31" s="66" t="e">
        <f>IF(AND('Mapa final'!#REF!="Media",'Mapa final'!#REF!="Menor"),CONCATENATE("R6C",'Mapa final'!#REF!),"")</f>
        <v>#REF!</v>
      </c>
      <c r="S31" s="66" t="e">
        <f>IF(AND('Mapa final'!#REF!="Media",'Mapa final'!#REF!="Menor"),CONCATENATE("R6C",'Mapa final'!#REF!),"")</f>
        <v>#REF!</v>
      </c>
      <c r="T31" s="66" t="e">
        <f>IF(AND('Mapa final'!#REF!="Media",'Mapa final'!#REF!="Menor"),CONCATENATE("R6C",'Mapa final'!#REF!),"")</f>
        <v>#REF!</v>
      </c>
      <c r="U31" s="67" t="e">
        <f>IF(AND('Mapa final'!#REF!="Media",'Mapa final'!#REF!="Menor"),CONCATENATE("R6C",'Mapa final'!#REF!),"")</f>
        <v>#REF!</v>
      </c>
      <c r="V31" s="65" t="str">
        <f>IF(AND('Mapa final'!$Y$14="Media",'Mapa final'!$AA$14="Moderado"),CONCATENATE("R6C",'Mapa final'!$O$14),"")</f>
        <v/>
      </c>
      <c r="W31" s="66" t="e">
        <f>IF(AND('Mapa final'!#REF!="Media",'Mapa final'!#REF!="Moderado"),CONCATENATE("R6C",'Mapa final'!#REF!),"")</f>
        <v>#REF!</v>
      </c>
      <c r="X31" s="66" t="e">
        <f>IF(AND('Mapa final'!#REF!="Media",'Mapa final'!#REF!="Moderado"),CONCATENATE("R6C",'Mapa final'!#REF!),"")</f>
        <v>#REF!</v>
      </c>
      <c r="Y31" s="66" t="e">
        <f>IF(AND('Mapa final'!#REF!="Media",'Mapa final'!#REF!="Moderado"),CONCATENATE("R6C",'Mapa final'!#REF!),"")</f>
        <v>#REF!</v>
      </c>
      <c r="Z31" s="66" t="e">
        <f>IF(AND('Mapa final'!#REF!="Media",'Mapa final'!#REF!="Moderado"),CONCATENATE("R6C",'Mapa final'!#REF!),"")</f>
        <v>#REF!</v>
      </c>
      <c r="AA31" s="67" t="e">
        <f>IF(AND('Mapa final'!#REF!="Media",'Mapa final'!#REF!="Moderado"),CONCATENATE("R6C",'Mapa final'!#REF!),"")</f>
        <v>#REF!</v>
      </c>
      <c r="AB31" s="50" t="str">
        <f>IF(AND('Mapa final'!$Y$14="Media",'Mapa final'!$AA$14="Mayor"),CONCATENATE("R6C",'Mapa final'!$O$14),"")</f>
        <v/>
      </c>
      <c r="AC31" s="51" t="e">
        <f>IF(AND('Mapa final'!#REF!="Media",'Mapa final'!#REF!="Mayor"),CONCATENATE("R6C",'Mapa final'!#REF!),"")</f>
        <v>#REF!</v>
      </c>
      <c r="AD31" s="51" t="e">
        <f>IF(AND('Mapa final'!#REF!="Media",'Mapa final'!#REF!="Mayor"),CONCATENATE("R6C",'Mapa final'!#REF!),"")</f>
        <v>#REF!</v>
      </c>
      <c r="AE31" s="51" t="e">
        <f>IF(AND('Mapa final'!#REF!="Media",'Mapa final'!#REF!="Mayor"),CONCATENATE("R6C",'Mapa final'!#REF!),"")</f>
        <v>#REF!</v>
      </c>
      <c r="AF31" s="51" t="e">
        <f>IF(AND('Mapa final'!#REF!="Media",'Mapa final'!#REF!="Mayor"),CONCATENATE("R6C",'Mapa final'!#REF!),"")</f>
        <v>#REF!</v>
      </c>
      <c r="AG31" s="52" t="e">
        <f>IF(AND('Mapa final'!#REF!="Media",'Mapa final'!#REF!="Mayor"),CONCATENATE("R6C",'Mapa final'!#REF!),"")</f>
        <v>#REF!</v>
      </c>
      <c r="AH31" s="53" t="str">
        <f>IF(AND('Mapa final'!$Y$14="Media",'Mapa final'!$AA$14="Catastrófico"),CONCATENATE("R6C",'Mapa final'!$O$14),"")</f>
        <v/>
      </c>
      <c r="AI31" s="54" t="e">
        <f>IF(AND('Mapa final'!#REF!="Media",'Mapa final'!#REF!="Catastrófico"),CONCATENATE("R6C",'Mapa final'!#REF!),"")</f>
        <v>#REF!</v>
      </c>
      <c r="AJ31" s="54" t="e">
        <f>IF(AND('Mapa final'!#REF!="Media",'Mapa final'!#REF!="Catastrófico"),CONCATENATE("R6C",'Mapa final'!#REF!),"")</f>
        <v>#REF!</v>
      </c>
      <c r="AK31" s="54" t="e">
        <f>IF(AND('Mapa final'!#REF!="Media",'Mapa final'!#REF!="Catastrófico"),CONCATENATE("R6C",'Mapa final'!#REF!),"")</f>
        <v>#REF!</v>
      </c>
      <c r="AL31" s="54" t="e">
        <f>IF(AND('Mapa final'!#REF!="Media",'Mapa final'!#REF!="Catastrófico"),CONCATENATE("R6C",'Mapa final'!#REF!),"")</f>
        <v>#REF!</v>
      </c>
      <c r="AM31" s="55" t="e">
        <f>IF(AND('Mapa final'!#REF!="Media",'Mapa final'!#REF!="Catastrófico"),CONCATENATE("R6C",'Mapa final'!#REF!),"")</f>
        <v>#REF!</v>
      </c>
      <c r="AN31" s="81"/>
      <c r="AO31" s="384"/>
      <c r="AP31" s="385"/>
      <c r="AQ31" s="385"/>
      <c r="AR31" s="385"/>
      <c r="AS31" s="385"/>
      <c r="AT31" s="386"/>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256"/>
      <c r="C32" s="256"/>
      <c r="D32" s="257"/>
      <c r="E32" s="355"/>
      <c r="F32" s="354"/>
      <c r="G32" s="354"/>
      <c r="H32" s="354"/>
      <c r="I32" s="370"/>
      <c r="J32" s="65" t="str">
        <f>IF(AND('Mapa final'!$Y$15="Media",'Mapa final'!$AA$15="Leve"),CONCATENATE("R7C",'Mapa final'!$O$15),"")</f>
        <v/>
      </c>
      <c r="K32" s="66" t="e">
        <f>IF(AND('Mapa final'!#REF!="Media",'Mapa final'!#REF!="Leve"),CONCATENATE("R7C",'Mapa final'!#REF!),"")</f>
        <v>#REF!</v>
      </c>
      <c r="L32" s="66" t="e">
        <f>IF(AND('Mapa final'!#REF!="Media",'Mapa final'!#REF!="Leve"),CONCATENATE("R7C",'Mapa final'!#REF!),"")</f>
        <v>#REF!</v>
      </c>
      <c r="M32" s="66" t="e">
        <f>IF(AND('Mapa final'!#REF!="Media",'Mapa final'!#REF!="Leve"),CONCATENATE("R7C",'Mapa final'!#REF!),"")</f>
        <v>#REF!</v>
      </c>
      <c r="N32" s="66" t="e">
        <f>IF(AND('Mapa final'!#REF!="Media",'Mapa final'!#REF!="Leve"),CONCATENATE("R7C",'Mapa final'!#REF!),"")</f>
        <v>#REF!</v>
      </c>
      <c r="O32" s="67" t="e">
        <f>IF(AND('Mapa final'!#REF!="Media",'Mapa final'!#REF!="Leve"),CONCATENATE("R7C",'Mapa final'!#REF!),"")</f>
        <v>#REF!</v>
      </c>
      <c r="P32" s="65" t="str">
        <f>IF(AND('Mapa final'!$Y$15="Media",'Mapa final'!$AA$15="Menor"),CONCATENATE("R7C",'Mapa final'!$O$15),"")</f>
        <v/>
      </c>
      <c r="Q32" s="66" t="e">
        <f>IF(AND('Mapa final'!#REF!="Media",'Mapa final'!#REF!="Menor"),CONCATENATE("R7C",'Mapa final'!#REF!),"")</f>
        <v>#REF!</v>
      </c>
      <c r="R32" s="66" t="e">
        <f>IF(AND('Mapa final'!#REF!="Media",'Mapa final'!#REF!="Menor"),CONCATENATE("R7C",'Mapa final'!#REF!),"")</f>
        <v>#REF!</v>
      </c>
      <c r="S32" s="66" t="e">
        <f>IF(AND('Mapa final'!#REF!="Media",'Mapa final'!#REF!="Menor"),CONCATENATE("R7C",'Mapa final'!#REF!),"")</f>
        <v>#REF!</v>
      </c>
      <c r="T32" s="66" t="e">
        <f>IF(AND('Mapa final'!#REF!="Media",'Mapa final'!#REF!="Menor"),CONCATENATE("R7C",'Mapa final'!#REF!),"")</f>
        <v>#REF!</v>
      </c>
      <c r="U32" s="67" t="e">
        <f>IF(AND('Mapa final'!#REF!="Media",'Mapa final'!#REF!="Menor"),CONCATENATE("R7C",'Mapa final'!#REF!),"")</f>
        <v>#REF!</v>
      </c>
      <c r="V32" s="65" t="str">
        <f>IF(AND('Mapa final'!$Y$15="Media",'Mapa final'!$AA$15="Moderado"),CONCATENATE("R7C",'Mapa final'!$O$15),"")</f>
        <v/>
      </c>
      <c r="W32" s="66" t="e">
        <f>IF(AND('Mapa final'!#REF!="Media",'Mapa final'!#REF!="Moderado"),CONCATENATE("R7C",'Mapa final'!#REF!),"")</f>
        <v>#REF!</v>
      </c>
      <c r="X32" s="66" t="e">
        <f>IF(AND('Mapa final'!#REF!="Media",'Mapa final'!#REF!="Moderado"),CONCATENATE("R7C",'Mapa final'!#REF!),"")</f>
        <v>#REF!</v>
      </c>
      <c r="Y32" s="66" t="e">
        <f>IF(AND('Mapa final'!#REF!="Media",'Mapa final'!#REF!="Moderado"),CONCATENATE("R7C",'Mapa final'!#REF!),"")</f>
        <v>#REF!</v>
      </c>
      <c r="Z32" s="66" t="e">
        <f>IF(AND('Mapa final'!#REF!="Media",'Mapa final'!#REF!="Moderado"),CONCATENATE("R7C",'Mapa final'!#REF!),"")</f>
        <v>#REF!</v>
      </c>
      <c r="AA32" s="67" t="e">
        <f>IF(AND('Mapa final'!#REF!="Media",'Mapa final'!#REF!="Moderado"),CONCATENATE("R7C",'Mapa final'!#REF!),"")</f>
        <v>#REF!</v>
      </c>
      <c r="AB32" s="50" t="str">
        <f>IF(AND('Mapa final'!$Y$15="Media",'Mapa final'!$AA$15="Mayor"),CONCATENATE("R7C",'Mapa final'!$O$15),"")</f>
        <v/>
      </c>
      <c r="AC32" s="51" t="e">
        <f>IF(AND('Mapa final'!#REF!="Media",'Mapa final'!#REF!="Mayor"),CONCATENATE("R7C",'Mapa final'!#REF!),"")</f>
        <v>#REF!</v>
      </c>
      <c r="AD32" s="51" t="e">
        <f>IF(AND('Mapa final'!#REF!="Media",'Mapa final'!#REF!="Mayor"),CONCATENATE("R7C",'Mapa final'!#REF!),"")</f>
        <v>#REF!</v>
      </c>
      <c r="AE32" s="51" t="e">
        <f>IF(AND('Mapa final'!#REF!="Media",'Mapa final'!#REF!="Mayor"),CONCATENATE("R7C",'Mapa final'!#REF!),"")</f>
        <v>#REF!</v>
      </c>
      <c r="AF32" s="51" t="e">
        <f>IF(AND('Mapa final'!#REF!="Media",'Mapa final'!#REF!="Mayor"),CONCATENATE("R7C",'Mapa final'!#REF!),"")</f>
        <v>#REF!</v>
      </c>
      <c r="AG32" s="52" t="e">
        <f>IF(AND('Mapa final'!#REF!="Media",'Mapa final'!#REF!="Mayor"),CONCATENATE("R7C",'Mapa final'!#REF!),"")</f>
        <v>#REF!</v>
      </c>
      <c r="AH32" s="53" t="str">
        <f>IF(AND('Mapa final'!$Y$15="Media",'Mapa final'!$AA$15="Catastrófico"),CONCATENATE("R7C",'Mapa final'!$O$15),"")</f>
        <v/>
      </c>
      <c r="AI32" s="54" t="e">
        <f>IF(AND('Mapa final'!#REF!="Media",'Mapa final'!#REF!="Catastrófico"),CONCATENATE("R7C",'Mapa final'!#REF!),"")</f>
        <v>#REF!</v>
      </c>
      <c r="AJ32" s="54" t="e">
        <f>IF(AND('Mapa final'!#REF!="Media",'Mapa final'!#REF!="Catastrófico"),CONCATENATE("R7C",'Mapa final'!#REF!),"")</f>
        <v>#REF!</v>
      </c>
      <c r="AK32" s="54" t="e">
        <f>IF(AND('Mapa final'!#REF!="Media",'Mapa final'!#REF!="Catastrófico"),CONCATENATE("R7C",'Mapa final'!#REF!),"")</f>
        <v>#REF!</v>
      </c>
      <c r="AL32" s="54" t="e">
        <f>IF(AND('Mapa final'!#REF!="Media",'Mapa final'!#REF!="Catastrófico"),CONCATENATE("R7C",'Mapa final'!#REF!),"")</f>
        <v>#REF!</v>
      </c>
      <c r="AM32" s="55" t="e">
        <f>IF(AND('Mapa final'!#REF!="Media",'Mapa final'!#REF!="Catastrófico"),CONCATENATE("R7C",'Mapa final'!#REF!),"")</f>
        <v>#REF!</v>
      </c>
      <c r="AN32" s="81"/>
      <c r="AO32" s="384"/>
      <c r="AP32" s="385"/>
      <c r="AQ32" s="385"/>
      <c r="AR32" s="385"/>
      <c r="AS32" s="385"/>
      <c r="AT32" s="386"/>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256"/>
      <c r="C33" s="256"/>
      <c r="D33" s="257"/>
      <c r="E33" s="355"/>
      <c r="F33" s="354"/>
      <c r="G33" s="354"/>
      <c r="H33" s="354"/>
      <c r="I33" s="370"/>
      <c r="J33" s="65" t="str">
        <f>IF(AND('Mapa final'!$Y$16="Media",'Mapa final'!$AA$16="Leve"),CONCATENATE("R8C",'Mapa final'!$O$16),"")</f>
        <v/>
      </c>
      <c r="K33" s="66" t="str">
        <f>IF(AND('Mapa final'!$Y$17="Media",'Mapa final'!$AA$17="Leve"),CONCATENATE("R8C",'Mapa final'!$O$17),"")</f>
        <v/>
      </c>
      <c r="L33" s="66" t="str">
        <f>IF(AND('Mapa final'!$Y$18="Media",'Mapa final'!$AA$18="Leve"),CONCATENATE("R8C",'Mapa final'!$O$18),"")</f>
        <v/>
      </c>
      <c r="M33" s="66" t="str">
        <f>IF(AND('Mapa final'!$Y$19="Media",'Mapa final'!$AA$19="Leve"),CONCATENATE("R8C",'Mapa final'!$O$19),"")</f>
        <v/>
      </c>
      <c r="N33" s="66" t="str">
        <f>IF(AND('Mapa final'!$Y$20="Media",'Mapa final'!$AA$20="Leve"),CONCATENATE("R8C",'Mapa final'!$O$20),"")</f>
        <v/>
      </c>
      <c r="O33" s="67" t="str">
        <f>IF(AND('Mapa final'!$Y$21="Media",'Mapa final'!$AA$21="Leve"),CONCATENATE("R8C",'Mapa final'!$O$21),"")</f>
        <v/>
      </c>
      <c r="P33" s="65" t="str">
        <f>IF(AND('Mapa final'!$Y$16="Media",'Mapa final'!$AA$16="Menor"),CONCATENATE("R8C",'Mapa final'!$O$16),"")</f>
        <v/>
      </c>
      <c r="Q33" s="66" t="str">
        <f>IF(AND('Mapa final'!$Y$17="Media",'Mapa final'!$AA$17="Menor"),CONCATENATE("R8C",'Mapa final'!$O$17),"")</f>
        <v/>
      </c>
      <c r="R33" s="66" t="str">
        <f>IF(AND('Mapa final'!$Y$18="Media",'Mapa final'!$AA$18="Menor"),CONCATENATE("R8C",'Mapa final'!$O$18),"")</f>
        <v/>
      </c>
      <c r="S33" s="66" t="str">
        <f>IF(AND('Mapa final'!$Y$19="Media",'Mapa final'!$AA$19="Menor"),CONCATENATE("R8C",'Mapa final'!$O$19),"")</f>
        <v/>
      </c>
      <c r="T33" s="66" t="str">
        <f>IF(AND('Mapa final'!$Y$20="Media",'Mapa final'!$AA$20="Menor"),CONCATENATE("R8C",'Mapa final'!$O$20),"")</f>
        <v/>
      </c>
      <c r="U33" s="67" t="str">
        <f>IF(AND('Mapa final'!$Y$21="Media",'Mapa final'!$AA$21="Menor"),CONCATENATE("R8C",'Mapa final'!$O$21),"")</f>
        <v/>
      </c>
      <c r="V33" s="65" t="str">
        <f>IF(AND('Mapa final'!$Y$16="Media",'Mapa final'!$AA$16="Moderado"),CONCATENATE("R8C",'Mapa final'!$O$16),"")</f>
        <v/>
      </c>
      <c r="W33" s="66" t="str">
        <f>IF(AND('Mapa final'!$Y$17="Media",'Mapa final'!$AA$17="Moderado"),CONCATENATE("R8C",'Mapa final'!$O$17),"")</f>
        <v/>
      </c>
      <c r="X33" s="66" t="str">
        <f>IF(AND('Mapa final'!$Y$18="Media",'Mapa final'!$AA$18="Moderado"),CONCATENATE("R8C",'Mapa final'!$O$18),"")</f>
        <v/>
      </c>
      <c r="Y33" s="66" t="str">
        <f>IF(AND('Mapa final'!$Y$19="Media",'Mapa final'!$AA$19="Moderado"),CONCATENATE("R8C",'Mapa final'!$O$19),"")</f>
        <v/>
      </c>
      <c r="Z33" s="66" t="str">
        <f>IF(AND('Mapa final'!$Y$20="Media",'Mapa final'!$AA$20="Moderado"),CONCATENATE("R8C",'Mapa final'!$O$20),"")</f>
        <v/>
      </c>
      <c r="AA33" s="67" t="str">
        <f>IF(AND('Mapa final'!$Y$21="Media",'Mapa final'!$AA$21="Moderado"),CONCATENATE("R8C",'Mapa final'!$O$21),"")</f>
        <v/>
      </c>
      <c r="AB33" s="50" t="str">
        <f>IF(AND('Mapa final'!$Y$16="Media",'Mapa final'!$AA$16="Mayor"),CONCATENATE("R8C",'Mapa final'!$O$16),"")</f>
        <v/>
      </c>
      <c r="AC33" s="51" t="str">
        <f>IF(AND('Mapa final'!$Y$17="Media",'Mapa final'!$AA$17="Mayor"),CONCATENATE("R8C",'Mapa final'!$O$17),"")</f>
        <v/>
      </c>
      <c r="AD33" s="51" t="str">
        <f>IF(AND('Mapa final'!$Y$18="Media",'Mapa final'!$AA$18="Mayor"),CONCATENATE("R8C",'Mapa final'!$O$18),"")</f>
        <v/>
      </c>
      <c r="AE33" s="51" t="str">
        <f>IF(AND('Mapa final'!$Y$19="Media",'Mapa final'!$AA$19="Mayor"),CONCATENATE("R8C",'Mapa final'!$O$19),"")</f>
        <v/>
      </c>
      <c r="AF33" s="51" t="str">
        <f>IF(AND('Mapa final'!$Y$20="Media",'Mapa final'!$AA$20="Mayor"),CONCATENATE("R8C",'Mapa final'!$O$20),"")</f>
        <v/>
      </c>
      <c r="AG33" s="52" t="str">
        <f>IF(AND('Mapa final'!$Y$21="Media",'Mapa final'!$AA$21="Mayor"),CONCATENATE("R8C",'Mapa final'!$O$21),"")</f>
        <v/>
      </c>
      <c r="AH33" s="53" t="str">
        <f>IF(AND('Mapa final'!$Y$16="Media",'Mapa final'!$AA$16="Catastrófico"),CONCATENATE("R8C",'Mapa final'!$O$16),"")</f>
        <v/>
      </c>
      <c r="AI33" s="54" t="str">
        <f>IF(AND('Mapa final'!$Y$17="Media",'Mapa final'!$AA$17="Catastrófico"),CONCATENATE("R8C",'Mapa final'!$O$17),"")</f>
        <v/>
      </c>
      <c r="AJ33" s="54" t="str">
        <f>IF(AND('Mapa final'!$Y$18="Media",'Mapa final'!$AA$18="Catastrófico"),CONCATENATE("R8C",'Mapa final'!$O$18),"")</f>
        <v/>
      </c>
      <c r="AK33" s="54" t="str">
        <f>IF(AND('Mapa final'!$Y$19="Media",'Mapa final'!$AA$19="Catastrófico"),CONCATENATE("R8C",'Mapa final'!$O$19),"")</f>
        <v/>
      </c>
      <c r="AL33" s="54" t="str">
        <f>IF(AND('Mapa final'!$Y$20="Media",'Mapa final'!$AA$20="Catastrófico"),CONCATENATE("R8C",'Mapa final'!$O$20),"")</f>
        <v/>
      </c>
      <c r="AM33" s="55" t="str">
        <f>IF(AND('Mapa final'!$Y$21="Media",'Mapa final'!$AA$21="Catastrófico"),CONCATENATE("R8C",'Mapa final'!$O$21),"")</f>
        <v/>
      </c>
      <c r="AN33" s="81"/>
      <c r="AO33" s="384"/>
      <c r="AP33" s="385"/>
      <c r="AQ33" s="385"/>
      <c r="AR33" s="385"/>
      <c r="AS33" s="385"/>
      <c r="AT33" s="386"/>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256"/>
      <c r="C34" s="256"/>
      <c r="D34" s="257"/>
      <c r="E34" s="355"/>
      <c r="F34" s="354"/>
      <c r="G34" s="354"/>
      <c r="H34" s="354"/>
      <c r="I34" s="370"/>
      <c r="J34" s="65" t="str">
        <f>IF(AND('Mapa final'!$Y$22="Media",'Mapa final'!$AA$22="Leve"),CONCATENATE("R9C",'Mapa final'!$O$22),"")</f>
        <v/>
      </c>
      <c r="K34" s="66" t="str">
        <f>IF(AND('Mapa final'!$Y$23="Media",'Mapa final'!$AA$23="Leve"),CONCATENATE("R9C",'Mapa final'!$O$23),"")</f>
        <v/>
      </c>
      <c r="L34" s="66" t="str">
        <f>IF(AND('Mapa final'!$Y$24="Media",'Mapa final'!$AA$24="Leve"),CONCATENATE("R9C",'Mapa final'!$O$24),"")</f>
        <v/>
      </c>
      <c r="M34" s="66" t="str">
        <f>IF(AND('Mapa final'!$Y$25="Media",'Mapa final'!$AA$25="Leve"),CONCATENATE("R9C",'Mapa final'!$O$25),"")</f>
        <v/>
      </c>
      <c r="N34" s="66" t="str">
        <f>IF(AND('Mapa final'!$Y$26="Media",'Mapa final'!$AA$26="Leve"),CONCATENATE("R9C",'Mapa final'!$O$26),"")</f>
        <v/>
      </c>
      <c r="O34" s="67" t="str">
        <f>IF(AND('Mapa final'!$Y$27="Media",'Mapa final'!$AA$27="Leve"),CONCATENATE("R9C",'Mapa final'!$O$27),"")</f>
        <v/>
      </c>
      <c r="P34" s="65" t="str">
        <f>IF(AND('Mapa final'!$Y$22="Media",'Mapa final'!$AA$22="Menor"),CONCATENATE("R9C",'Mapa final'!$O$22),"")</f>
        <v/>
      </c>
      <c r="Q34" s="66" t="str">
        <f>IF(AND('Mapa final'!$Y$23="Media",'Mapa final'!$AA$23="Menor"),CONCATENATE("R9C",'Mapa final'!$O$23),"")</f>
        <v/>
      </c>
      <c r="R34" s="66" t="str">
        <f>IF(AND('Mapa final'!$Y$24="Media",'Mapa final'!$AA$24="Menor"),CONCATENATE("R9C",'Mapa final'!$O$24),"")</f>
        <v/>
      </c>
      <c r="S34" s="66" t="str">
        <f>IF(AND('Mapa final'!$Y$25="Media",'Mapa final'!$AA$25="Menor"),CONCATENATE("R9C",'Mapa final'!$O$25),"")</f>
        <v/>
      </c>
      <c r="T34" s="66" t="str">
        <f>IF(AND('Mapa final'!$Y$26="Media",'Mapa final'!$AA$26="Menor"),CONCATENATE("R9C",'Mapa final'!$O$26),"")</f>
        <v/>
      </c>
      <c r="U34" s="67" t="str">
        <f>IF(AND('Mapa final'!$Y$27="Media",'Mapa final'!$AA$27="Menor"),CONCATENATE("R9C",'Mapa final'!$O$27),"")</f>
        <v/>
      </c>
      <c r="V34" s="65" t="str">
        <f>IF(AND('Mapa final'!$Y$22="Media",'Mapa final'!$AA$22="Moderado"),CONCATENATE("R9C",'Mapa final'!$O$22),"")</f>
        <v/>
      </c>
      <c r="W34" s="66" t="str">
        <f>IF(AND('Mapa final'!$Y$23="Media",'Mapa final'!$AA$23="Moderado"),CONCATENATE("R9C",'Mapa final'!$O$23),"")</f>
        <v/>
      </c>
      <c r="X34" s="66" t="str">
        <f>IF(AND('Mapa final'!$Y$24="Media",'Mapa final'!$AA$24="Moderado"),CONCATENATE("R9C",'Mapa final'!$O$24),"")</f>
        <v/>
      </c>
      <c r="Y34" s="66" t="str">
        <f>IF(AND('Mapa final'!$Y$25="Media",'Mapa final'!$AA$25="Moderado"),CONCATENATE("R9C",'Mapa final'!$O$25),"")</f>
        <v/>
      </c>
      <c r="Z34" s="66" t="str">
        <f>IF(AND('Mapa final'!$Y$26="Media",'Mapa final'!$AA$26="Moderado"),CONCATENATE("R9C",'Mapa final'!$O$26),"")</f>
        <v/>
      </c>
      <c r="AA34" s="67" t="str">
        <f>IF(AND('Mapa final'!$Y$27="Media",'Mapa final'!$AA$27="Moderado"),CONCATENATE("R9C",'Mapa final'!$O$27),"")</f>
        <v/>
      </c>
      <c r="AB34" s="50" t="str">
        <f>IF(AND('Mapa final'!$Y$22="Media",'Mapa final'!$AA$22="Mayor"),CONCATENATE("R9C",'Mapa final'!$O$22),"")</f>
        <v/>
      </c>
      <c r="AC34" s="51" t="str">
        <f>IF(AND('Mapa final'!$Y$23="Media",'Mapa final'!$AA$23="Mayor"),CONCATENATE("R9C",'Mapa final'!$O$23),"")</f>
        <v/>
      </c>
      <c r="AD34" s="51" t="str">
        <f>IF(AND('Mapa final'!$Y$24="Media",'Mapa final'!$AA$24="Mayor"),CONCATENATE("R9C",'Mapa final'!$O$24),"")</f>
        <v/>
      </c>
      <c r="AE34" s="51" t="str">
        <f>IF(AND('Mapa final'!$Y$25="Media",'Mapa final'!$AA$25="Mayor"),CONCATENATE("R9C",'Mapa final'!$O$25),"")</f>
        <v/>
      </c>
      <c r="AF34" s="51" t="str">
        <f>IF(AND('Mapa final'!$Y$26="Media",'Mapa final'!$AA$26="Mayor"),CONCATENATE("R9C",'Mapa final'!$O$26),"")</f>
        <v/>
      </c>
      <c r="AG34" s="52" t="str">
        <f>IF(AND('Mapa final'!$Y$27="Media",'Mapa final'!$AA$27="Mayor"),CONCATENATE("R9C",'Mapa final'!$O$27),"")</f>
        <v/>
      </c>
      <c r="AH34" s="53" t="str">
        <f>IF(AND('Mapa final'!$Y$22="Media",'Mapa final'!$AA$22="Catastrófico"),CONCATENATE("R9C",'Mapa final'!$O$22),"")</f>
        <v/>
      </c>
      <c r="AI34" s="54" t="str">
        <f>IF(AND('Mapa final'!$Y$23="Media",'Mapa final'!$AA$23="Catastrófico"),CONCATENATE("R9C",'Mapa final'!$O$23),"")</f>
        <v/>
      </c>
      <c r="AJ34" s="54" t="str">
        <f>IF(AND('Mapa final'!$Y$24="Media",'Mapa final'!$AA$24="Catastrófico"),CONCATENATE("R9C",'Mapa final'!$O$24),"")</f>
        <v/>
      </c>
      <c r="AK34" s="54" t="str">
        <f>IF(AND('Mapa final'!$Y$25="Media",'Mapa final'!$AA$25="Catastrófico"),CONCATENATE("R9C",'Mapa final'!$O$25),"")</f>
        <v/>
      </c>
      <c r="AL34" s="54" t="str">
        <f>IF(AND('Mapa final'!$Y$26="Media",'Mapa final'!$AA$26="Catastrófico"),CONCATENATE("R9C",'Mapa final'!$O$26),"")</f>
        <v/>
      </c>
      <c r="AM34" s="55" t="str">
        <f>IF(AND('Mapa final'!$Y$27="Media",'Mapa final'!$AA$27="Catastrófico"),CONCATENATE("R9C",'Mapa final'!$O$27),"")</f>
        <v/>
      </c>
      <c r="AN34" s="81"/>
      <c r="AO34" s="384"/>
      <c r="AP34" s="385"/>
      <c r="AQ34" s="385"/>
      <c r="AR34" s="385"/>
      <c r="AS34" s="385"/>
      <c r="AT34" s="386"/>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256"/>
      <c r="C35" s="256"/>
      <c r="D35" s="257"/>
      <c r="E35" s="356"/>
      <c r="F35" s="357"/>
      <c r="G35" s="357"/>
      <c r="H35" s="357"/>
      <c r="I35" s="371"/>
      <c r="J35" s="65" t="str">
        <f>IF(AND('Mapa final'!$Y$28="Media",'Mapa final'!$AA$28="Leve"),CONCATENATE("R10C",'Mapa final'!$O$28),"")</f>
        <v/>
      </c>
      <c r="K35" s="66" t="str">
        <f>IF(AND('Mapa final'!$Y$29="Media",'Mapa final'!$AA$29="Leve"),CONCATENATE("R10C",'Mapa final'!$O$29),"")</f>
        <v/>
      </c>
      <c r="L35" s="66" t="str">
        <f>IF(AND('Mapa final'!$Y$30="Media",'Mapa final'!$AA$30="Leve"),CONCATENATE("R10C",'Mapa final'!$O$30),"")</f>
        <v/>
      </c>
      <c r="M35" s="66" t="str">
        <f>IF(AND('Mapa final'!$Y$31="Media",'Mapa final'!$AA$31="Leve"),CONCATENATE("R10C",'Mapa final'!$O$31),"")</f>
        <v/>
      </c>
      <c r="N35" s="66" t="str">
        <f>IF(AND('Mapa final'!$Y$32="Media",'Mapa final'!$AA$32="Leve"),CONCATENATE("R10C",'Mapa final'!$O$32),"")</f>
        <v/>
      </c>
      <c r="O35" s="67" t="str">
        <f>IF(AND('Mapa final'!$Y$33="Media",'Mapa final'!$AA$33="Leve"),CONCATENATE("R10C",'Mapa final'!$O$33),"")</f>
        <v/>
      </c>
      <c r="P35" s="65" t="str">
        <f>IF(AND('Mapa final'!$Y$28="Media",'Mapa final'!$AA$28="Menor"),CONCATENATE("R10C",'Mapa final'!$O$28),"")</f>
        <v/>
      </c>
      <c r="Q35" s="66" t="str">
        <f>IF(AND('Mapa final'!$Y$29="Media",'Mapa final'!$AA$29="Menor"),CONCATENATE("R10C",'Mapa final'!$O$29),"")</f>
        <v/>
      </c>
      <c r="R35" s="66" t="str">
        <f>IF(AND('Mapa final'!$Y$30="Media",'Mapa final'!$AA$30="Menor"),CONCATENATE("R10C",'Mapa final'!$O$30),"")</f>
        <v/>
      </c>
      <c r="S35" s="66" t="str">
        <f>IF(AND('Mapa final'!$Y$31="Media",'Mapa final'!$AA$31="Menor"),CONCATENATE("R10C",'Mapa final'!$O$31),"")</f>
        <v/>
      </c>
      <c r="T35" s="66" t="str">
        <f>IF(AND('Mapa final'!$Y$32="Media",'Mapa final'!$AA$32="Menor"),CONCATENATE("R10C",'Mapa final'!$O$32),"")</f>
        <v/>
      </c>
      <c r="U35" s="67" t="str">
        <f>IF(AND('Mapa final'!$Y$33="Media",'Mapa final'!$AA$33="Menor"),CONCATENATE("R10C",'Mapa final'!$O$33),"")</f>
        <v/>
      </c>
      <c r="V35" s="65" t="str">
        <f>IF(AND('Mapa final'!$Y$28="Media",'Mapa final'!$AA$28="Moderado"),CONCATENATE("R10C",'Mapa final'!$O$28),"")</f>
        <v/>
      </c>
      <c r="W35" s="66" t="str">
        <f>IF(AND('Mapa final'!$Y$29="Media",'Mapa final'!$AA$29="Moderado"),CONCATENATE("R10C",'Mapa final'!$O$29),"")</f>
        <v/>
      </c>
      <c r="X35" s="66" t="str">
        <f>IF(AND('Mapa final'!$Y$30="Media",'Mapa final'!$AA$30="Moderado"),CONCATENATE("R10C",'Mapa final'!$O$30),"")</f>
        <v/>
      </c>
      <c r="Y35" s="66" t="str">
        <f>IF(AND('Mapa final'!$Y$31="Media",'Mapa final'!$AA$31="Moderado"),CONCATENATE("R10C",'Mapa final'!$O$31),"")</f>
        <v/>
      </c>
      <c r="Z35" s="66" t="str">
        <f>IF(AND('Mapa final'!$Y$32="Media",'Mapa final'!$AA$32="Moderado"),CONCATENATE("R10C",'Mapa final'!$O$32),"")</f>
        <v/>
      </c>
      <c r="AA35" s="67" t="str">
        <f>IF(AND('Mapa final'!$Y$33="Media",'Mapa final'!$AA$33="Moderado"),CONCATENATE("R10C",'Mapa final'!$O$33),"")</f>
        <v/>
      </c>
      <c r="AB35" s="56" t="str">
        <f>IF(AND('Mapa final'!$Y$28="Media",'Mapa final'!$AA$28="Mayor"),CONCATENATE("R10C",'Mapa final'!$O$28),"")</f>
        <v/>
      </c>
      <c r="AC35" s="57" t="str">
        <f>IF(AND('Mapa final'!$Y$29="Media",'Mapa final'!$AA$29="Mayor"),CONCATENATE("R10C",'Mapa final'!$O$29),"")</f>
        <v/>
      </c>
      <c r="AD35" s="57" t="str">
        <f>IF(AND('Mapa final'!$Y$30="Media",'Mapa final'!$AA$30="Mayor"),CONCATENATE("R10C",'Mapa final'!$O$30),"")</f>
        <v/>
      </c>
      <c r="AE35" s="57" t="str">
        <f>IF(AND('Mapa final'!$Y$31="Media",'Mapa final'!$AA$31="Mayor"),CONCATENATE("R10C",'Mapa final'!$O$31),"")</f>
        <v/>
      </c>
      <c r="AF35" s="57" t="str">
        <f>IF(AND('Mapa final'!$Y$32="Media",'Mapa final'!$AA$32="Mayor"),CONCATENATE("R10C",'Mapa final'!$O$32),"")</f>
        <v/>
      </c>
      <c r="AG35" s="58" t="str">
        <f>IF(AND('Mapa final'!$Y$33="Media",'Mapa final'!$AA$33="Mayor"),CONCATENATE("R10C",'Mapa final'!$O$33),"")</f>
        <v/>
      </c>
      <c r="AH35" s="59" t="str">
        <f>IF(AND('Mapa final'!$Y$28="Media",'Mapa final'!$AA$28="Catastrófico"),CONCATENATE("R10C",'Mapa final'!$O$28),"")</f>
        <v/>
      </c>
      <c r="AI35" s="60" t="str">
        <f>IF(AND('Mapa final'!$Y$29="Media",'Mapa final'!$AA$29="Catastrófico"),CONCATENATE("R10C",'Mapa final'!$O$29),"")</f>
        <v/>
      </c>
      <c r="AJ35" s="60" t="str">
        <f>IF(AND('Mapa final'!$Y$30="Media",'Mapa final'!$AA$30="Catastrófico"),CONCATENATE("R10C",'Mapa final'!$O$30),"")</f>
        <v/>
      </c>
      <c r="AK35" s="60" t="str">
        <f>IF(AND('Mapa final'!$Y$31="Media",'Mapa final'!$AA$31="Catastrófico"),CONCATENATE("R10C",'Mapa final'!$O$31),"")</f>
        <v/>
      </c>
      <c r="AL35" s="60" t="str">
        <f>IF(AND('Mapa final'!$Y$32="Media",'Mapa final'!$AA$32="Catastrófico"),CONCATENATE("R10C",'Mapa final'!$O$32),"")</f>
        <v/>
      </c>
      <c r="AM35" s="61" t="str">
        <f>IF(AND('Mapa final'!$Y$33="Media",'Mapa final'!$AA$33="Catastrófico"),CONCATENATE("R10C",'Mapa final'!$O$33),"")</f>
        <v/>
      </c>
      <c r="AN35" s="81"/>
      <c r="AO35" s="387"/>
      <c r="AP35" s="388"/>
      <c r="AQ35" s="388"/>
      <c r="AR35" s="388"/>
      <c r="AS35" s="388"/>
      <c r="AT35" s="389"/>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256"/>
      <c r="C36" s="256"/>
      <c r="D36" s="257"/>
      <c r="E36" s="351" t="s">
        <v>114</v>
      </c>
      <c r="F36" s="352"/>
      <c r="G36" s="352"/>
      <c r="H36" s="352"/>
      <c r="I36" s="352"/>
      <c r="J36" s="71" t="e">
        <f>IF(AND('Mapa final'!#REF!="Baja",'Mapa final'!#REF!="Leve"),CONCATENATE("R1C",'Mapa final'!#REF!),"")</f>
        <v>#REF!</v>
      </c>
      <c r="K36" s="72" t="e">
        <f>IF(AND('Mapa final'!#REF!="Baja",'Mapa final'!#REF!="Leve"),CONCATENATE("R1C",'Mapa final'!#REF!),"")</f>
        <v>#REF!</v>
      </c>
      <c r="L36" s="72" t="e">
        <f>IF(AND('Mapa final'!#REF!="Baja",'Mapa final'!#REF!="Leve"),CONCATENATE("R1C",'Mapa final'!#REF!),"")</f>
        <v>#REF!</v>
      </c>
      <c r="M36" s="72" t="e">
        <f>IF(AND('Mapa final'!#REF!="Baja",'Mapa final'!#REF!="Leve"),CONCATENATE("R1C",'Mapa final'!#REF!),"")</f>
        <v>#REF!</v>
      </c>
      <c r="N36" s="72" t="e">
        <f>IF(AND('Mapa final'!#REF!="Baja",'Mapa final'!#REF!="Leve"),CONCATENATE("R1C",'Mapa final'!#REF!),"")</f>
        <v>#REF!</v>
      </c>
      <c r="O36" s="73" t="e">
        <f>IF(AND('Mapa final'!#REF!="Baja",'Mapa final'!#REF!="Leve"),CONCATENATE("R1C",'Mapa final'!#REF!),"")</f>
        <v>#REF!</v>
      </c>
      <c r="P36" s="62" t="e">
        <f>IF(AND('Mapa final'!#REF!="Baja",'Mapa final'!#REF!="Menor"),CONCATENATE("R1C",'Mapa final'!#REF!),"")</f>
        <v>#REF!</v>
      </c>
      <c r="Q36" s="63" t="e">
        <f>IF(AND('Mapa final'!#REF!="Baja",'Mapa final'!#REF!="Menor"),CONCATENATE("R1C",'Mapa final'!#REF!),"")</f>
        <v>#REF!</v>
      </c>
      <c r="R36" s="63" t="e">
        <f>IF(AND('Mapa final'!#REF!="Baja",'Mapa final'!#REF!="Menor"),CONCATENATE("R1C",'Mapa final'!#REF!),"")</f>
        <v>#REF!</v>
      </c>
      <c r="S36" s="63" t="e">
        <f>IF(AND('Mapa final'!#REF!="Baja",'Mapa final'!#REF!="Menor"),CONCATENATE("R1C",'Mapa final'!#REF!),"")</f>
        <v>#REF!</v>
      </c>
      <c r="T36" s="63" t="e">
        <f>IF(AND('Mapa final'!#REF!="Baja",'Mapa final'!#REF!="Menor"),CONCATENATE("R1C",'Mapa final'!#REF!),"")</f>
        <v>#REF!</v>
      </c>
      <c r="U36" s="64" t="e">
        <f>IF(AND('Mapa final'!#REF!="Baja",'Mapa final'!#REF!="Menor"),CONCATENATE("R1C",'Mapa final'!#REF!),"")</f>
        <v>#REF!</v>
      </c>
      <c r="V36" s="62" t="e">
        <f>IF(AND('Mapa final'!#REF!="Baja",'Mapa final'!#REF!="Moderado"),CONCATENATE("R1C",'Mapa final'!#REF!),"")</f>
        <v>#REF!</v>
      </c>
      <c r="W36" s="63" t="e">
        <f>IF(AND('Mapa final'!#REF!="Baja",'Mapa final'!#REF!="Moderado"),CONCATENATE("R1C",'Mapa final'!#REF!),"")</f>
        <v>#REF!</v>
      </c>
      <c r="X36" s="63" t="e">
        <f>IF(AND('Mapa final'!#REF!="Baja",'Mapa final'!#REF!="Moderado"),CONCATENATE("R1C",'Mapa final'!#REF!),"")</f>
        <v>#REF!</v>
      </c>
      <c r="Y36" s="63" t="e">
        <f>IF(AND('Mapa final'!#REF!="Baja",'Mapa final'!#REF!="Moderado"),CONCATENATE("R1C",'Mapa final'!#REF!),"")</f>
        <v>#REF!</v>
      </c>
      <c r="Z36" s="63" t="e">
        <f>IF(AND('Mapa final'!#REF!="Baja",'Mapa final'!#REF!="Moderado"),CONCATENATE("R1C",'Mapa final'!#REF!),"")</f>
        <v>#REF!</v>
      </c>
      <c r="AA36" s="64" t="e">
        <f>IF(AND('Mapa final'!#REF!="Baja",'Mapa final'!#REF!="Moderado"),CONCATENATE("R1C",'Mapa final'!#REF!),"")</f>
        <v>#REF!</v>
      </c>
      <c r="AB36" s="44" t="e">
        <f>IF(AND('Mapa final'!#REF!="Baja",'Mapa final'!#REF!="Mayor"),CONCATENATE("R1C",'Mapa final'!#REF!),"")</f>
        <v>#REF!</v>
      </c>
      <c r="AC36" s="45" t="e">
        <f>IF(AND('Mapa final'!#REF!="Baja",'Mapa final'!#REF!="Mayor"),CONCATENATE("R1C",'Mapa final'!#REF!),"")</f>
        <v>#REF!</v>
      </c>
      <c r="AD36" s="45" t="e">
        <f>IF(AND('Mapa final'!#REF!="Baja",'Mapa final'!#REF!="Mayor"),CONCATENATE("R1C",'Mapa final'!#REF!),"")</f>
        <v>#REF!</v>
      </c>
      <c r="AE36" s="45" t="e">
        <f>IF(AND('Mapa final'!#REF!="Baja",'Mapa final'!#REF!="Mayor"),CONCATENATE("R1C",'Mapa final'!#REF!),"")</f>
        <v>#REF!</v>
      </c>
      <c r="AF36" s="45" t="e">
        <f>IF(AND('Mapa final'!#REF!="Baja",'Mapa final'!#REF!="Mayor"),CONCATENATE("R1C",'Mapa final'!#REF!),"")</f>
        <v>#REF!</v>
      </c>
      <c r="AG36" s="46" t="e">
        <f>IF(AND('Mapa final'!#REF!="Baja",'Mapa final'!#REF!="Mayor"),CONCATENATE("R1C",'Mapa final'!#REF!),"")</f>
        <v>#REF!</v>
      </c>
      <c r="AH36" s="47" t="e">
        <f>IF(AND('Mapa final'!#REF!="Baja",'Mapa final'!#REF!="Catastrófico"),CONCATENATE("R1C",'Mapa final'!#REF!),"")</f>
        <v>#REF!</v>
      </c>
      <c r="AI36" s="48" t="e">
        <f>IF(AND('Mapa final'!#REF!="Baja",'Mapa final'!#REF!="Catastrófico"),CONCATENATE("R1C",'Mapa final'!#REF!),"")</f>
        <v>#REF!</v>
      </c>
      <c r="AJ36" s="48" t="e">
        <f>IF(AND('Mapa final'!#REF!="Baja",'Mapa final'!#REF!="Catastrófico"),CONCATENATE("R1C",'Mapa final'!#REF!),"")</f>
        <v>#REF!</v>
      </c>
      <c r="AK36" s="48" t="e">
        <f>IF(AND('Mapa final'!#REF!="Baja",'Mapa final'!#REF!="Catastrófico"),CONCATENATE("R1C",'Mapa final'!#REF!),"")</f>
        <v>#REF!</v>
      </c>
      <c r="AL36" s="48" t="e">
        <f>IF(AND('Mapa final'!#REF!="Baja",'Mapa final'!#REF!="Catastrófico"),CONCATENATE("R1C",'Mapa final'!#REF!),"")</f>
        <v>#REF!</v>
      </c>
      <c r="AM36" s="49" t="e">
        <f>IF(AND('Mapa final'!#REF!="Baja",'Mapa final'!#REF!="Catastrófico"),CONCATENATE("R1C",'Mapa final'!#REF!),"")</f>
        <v>#REF!</v>
      </c>
      <c r="AN36" s="81"/>
      <c r="AO36" s="372" t="s">
        <v>82</v>
      </c>
      <c r="AP36" s="373"/>
      <c r="AQ36" s="373"/>
      <c r="AR36" s="373"/>
      <c r="AS36" s="373"/>
      <c r="AT36" s="374"/>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256"/>
      <c r="C37" s="256"/>
      <c r="D37" s="257"/>
      <c r="E37" s="353"/>
      <c r="F37" s="354"/>
      <c r="G37" s="354"/>
      <c r="H37" s="354"/>
      <c r="I37" s="354"/>
      <c r="J37" s="74" t="str">
        <f>IF(AND('Mapa final'!$Y$10="Baja",'Mapa final'!$AA$10="Leve"),CONCATENATE("R2C",'Mapa final'!$O$10),"")</f>
        <v/>
      </c>
      <c r="K37" s="75" t="e">
        <f>IF(AND('Mapa final'!#REF!="Baja",'Mapa final'!#REF!="Leve"),CONCATENATE("R2C",'Mapa final'!#REF!),"")</f>
        <v>#REF!</v>
      </c>
      <c r="L37" s="75" t="e">
        <f>IF(AND('Mapa final'!#REF!="Baja",'Mapa final'!#REF!="Leve"),CONCATENATE("R2C",'Mapa final'!#REF!),"")</f>
        <v>#REF!</v>
      </c>
      <c r="M37" s="75" t="e">
        <f>IF(AND('Mapa final'!#REF!="Baja",'Mapa final'!#REF!="Leve"),CONCATENATE("R2C",'Mapa final'!#REF!),"")</f>
        <v>#REF!</v>
      </c>
      <c r="N37" s="75" t="e">
        <f>IF(AND('Mapa final'!#REF!="Baja",'Mapa final'!#REF!="Leve"),CONCATENATE("R2C",'Mapa final'!#REF!),"")</f>
        <v>#REF!</v>
      </c>
      <c r="O37" s="76" t="e">
        <f>IF(AND('Mapa final'!#REF!="Baja",'Mapa final'!#REF!="Leve"),CONCATENATE("R2C",'Mapa final'!#REF!),"")</f>
        <v>#REF!</v>
      </c>
      <c r="P37" s="65" t="str">
        <f>IF(AND('Mapa final'!$Y$10="Baja",'Mapa final'!$AA$10="Menor"),CONCATENATE("R2C",'Mapa final'!$O$10),"")</f>
        <v>R2C1</v>
      </c>
      <c r="Q37" s="66" t="e">
        <f>IF(AND('Mapa final'!#REF!="Baja",'Mapa final'!#REF!="Menor"),CONCATENATE("R2C",'Mapa final'!#REF!),"")</f>
        <v>#REF!</v>
      </c>
      <c r="R37" s="66" t="e">
        <f>IF(AND('Mapa final'!#REF!="Baja",'Mapa final'!#REF!="Menor"),CONCATENATE("R2C",'Mapa final'!#REF!),"")</f>
        <v>#REF!</v>
      </c>
      <c r="S37" s="66" t="e">
        <f>IF(AND('Mapa final'!#REF!="Baja",'Mapa final'!#REF!="Menor"),CONCATENATE("R2C",'Mapa final'!#REF!),"")</f>
        <v>#REF!</v>
      </c>
      <c r="T37" s="66" t="e">
        <f>IF(AND('Mapa final'!#REF!="Baja",'Mapa final'!#REF!="Menor"),CONCATENATE("R2C",'Mapa final'!#REF!),"")</f>
        <v>#REF!</v>
      </c>
      <c r="U37" s="67" t="e">
        <f>IF(AND('Mapa final'!#REF!="Baja",'Mapa final'!#REF!="Menor"),CONCATENATE("R2C",'Mapa final'!#REF!),"")</f>
        <v>#REF!</v>
      </c>
      <c r="V37" s="65" t="str">
        <f>IF(AND('Mapa final'!$Y$10="Baja",'Mapa final'!$AA$10="Moderado"),CONCATENATE("R2C",'Mapa final'!$O$10),"")</f>
        <v/>
      </c>
      <c r="W37" s="66" t="e">
        <f>IF(AND('Mapa final'!#REF!="Baja",'Mapa final'!#REF!="Moderado"),CONCATENATE("R2C",'Mapa final'!#REF!),"")</f>
        <v>#REF!</v>
      </c>
      <c r="X37" s="66" t="e">
        <f>IF(AND('Mapa final'!#REF!="Baja",'Mapa final'!#REF!="Moderado"),CONCATENATE("R2C",'Mapa final'!#REF!),"")</f>
        <v>#REF!</v>
      </c>
      <c r="Y37" s="66" t="e">
        <f>IF(AND('Mapa final'!#REF!="Baja",'Mapa final'!#REF!="Moderado"),CONCATENATE("R2C",'Mapa final'!#REF!),"")</f>
        <v>#REF!</v>
      </c>
      <c r="Z37" s="66" t="e">
        <f>IF(AND('Mapa final'!#REF!="Baja",'Mapa final'!#REF!="Moderado"),CONCATENATE("R2C",'Mapa final'!#REF!),"")</f>
        <v>#REF!</v>
      </c>
      <c r="AA37" s="67" t="e">
        <f>IF(AND('Mapa final'!#REF!="Baja",'Mapa final'!#REF!="Moderado"),CONCATENATE("R2C",'Mapa final'!#REF!),"")</f>
        <v>#REF!</v>
      </c>
      <c r="AB37" s="50" t="str">
        <f>IF(AND('Mapa final'!$Y$10="Baja",'Mapa final'!$AA$10="Mayor"),CONCATENATE("R2C",'Mapa final'!$O$10),"")</f>
        <v/>
      </c>
      <c r="AC37" s="51" t="e">
        <f>IF(AND('Mapa final'!#REF!="Baja",'Mapa final'!#REF!="Mayor"),CONCATENATE("R2C",'Mapa final'!#REF!),"")</f>
        <v>#REF!</v>
      </c>
      <c r="AD37" s="51" t="e">
        <f>IF(AND('Mapa final'!#REF!="Baja",'Mapa final'!#REF!="Mayor"),CONCATENATE("R2C",'Mapa final'!#REF!),"")</f>
        <v>#REF!</v>
      </c>
      <c r="AE37" s="51" t="e">
        <f>IF(AND('Mapa final'!#REF!="Baja",'Mapa final'!#REF!="Mayor"),CONCATENATE("R2C",'Mapa final'!#REF!),"")</f>
        <v>#REF!</v>
      </c>
      <c r="AF37" s="51" t="e">
        <f>IF(AND('Mapa final'!#REF!="Baja",'Mapa final'!#REF!="Mayor"),CONCATENATE("R2C",'Mapa final'!#REF!),"")</f>
        <v>#REF!</v>
      </c>
      <c r="AG37" s="52" t="e">
        <f>IF(AND('Mapa final'!#REF!="Baja",'Mapa final'!#REF!="Mayor"),CONCATENATE("R2C",'Mapa final'!#REF!),"")</f>
        <v>#REF!</v>
      </c>
      <c r="AH37" s="53" t="str">
        <f>IF(AND('Mapa final'!$Y$10="Baja",'Mapa final'!$AA$10="Catastrófico"),CONCATENATE("R2C",'Mapa final'!$O$10),"")</f>
        <v/>
      </c>
      <c r="AI37" s="54" t="e">
        <f>IF(AND('Mapa final'!#REF!="Baja",'Mapa final'!#REF!="Catastrófico"),CONCATENATE("R2C",'Mapa final'!#REF!),"")</f>
        <v>#REF!</v>
      </c>
      <c r="AJ37" s="54" t="e">
        <f>IF(AND('Mapa final'!#REF!="Baja",'Mapa final'!#REF!="Catastrófico"),CONCATENATE("R2C",'Mapa final'!#REF!),"")</f>
        <v>#REF!</v>
      </c>
      <c r="AK37" s="54" t="e">
        <f>IF(AND('Mapa final'!#REF!="Baja",'Mapa final'!#REF!="Catastrófico"),CONCATENATE("R2C",'Mapa final'!#REF!),"")</f>
        <v>#REF!</v>
      </c>
      <c r="AL37" s="54" t="e">
        <f>IF(AND('Mapa final'!#REF!="Baja",'Mapa final'!#REF!="Catastrófico"),CONCATENATE("R2C",'Mapa final'!#REF!),"")</f>
        <v>#REF!</v>
      </c>
      <c r="AM37" s="55" t="e">
        <f>IF(AND('Mapa final'!#REF!="Baja",'Mapa final'!#REF!="Catastrófico"),CONCATENATE("R2C",'Mapa final'!#REF!),"")</f>
        <v>#REF!</v>
      </c>
      <c r="AN37" s="81"/>
      <c r="AO37" s="375"/>
      <c r="AP37" s="376"/>
      <c r="AQ37" s="376"/>
      <c r="AR37" s="376"/>
      <c r="AS37" s="376"/>
      <c r="AT37" s="377"/>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256"/>
      <c r="C38" s="256"/>
      <c r="D38" s="257"/>
      <c r="E38" s="355"/>
      <c r="F38" s="354"/>
      <c r="G38" s="354"/>
      <c r="H38" s="354"/>
      <c r="I38" s="354"/>
      <c r="J38" s="74" t="str">
        <f>IF(AND('Mapa final'!$Y$11="Baja",'Mapa final'!$AA$11="Leve"),CONCATENATE("R3C",'Mapa final'!$O$11),"")</f>
        <v/>
      </c>
      <c r="K38" s="75" t="e">
        <f>IF(AND('Mapa final'!#REF!="Baja",'Mapa final'!#REF!="Leve"),CONCATENATE("R3C",'Mapa final'!#REF!),"")</f>
        <v>#REF!</v>
      </c>
      <c r="L38" s="75" t="e">
        <f>IF(AND('Mapa final'!#REF!="Baja",'Mapa final'!#REF!="Leve"),CONCATENATE("R3C",'Mapa final'!#REF!),"")</f>
        <v>#REF!</v>
      </c>
      <c r="M38" s="75" t="e">
        <f>IF(AND('Mapa final'!#REF!="Baja",'Mapa final'!#REF!="Leve"),CONCATENATE("R3C",'Mapa final'!#REF!),"")</f>
        <v>#REF!</v>
      </c>
      <c r="N38" s="75" t="e">
        <f>IF(AND('Mapa final'!#REF!="Baja",'Mapa final'!#REF!="Leve"),CONCATENATE("R3C",'Mapa final'!#REF!),"")</f>
        <v>#REF!</v>
      </c>
      <c r="O38" s="76" t="e">
        <f>IF(AND('Mapa final'!#REF!="Baja",'Mapa final'!#REF!="Leve"),CONCATENATE("R3C",'Mapa final'!#REF!),"")</f>
        <v>#REF!</v>
      </c>
      <c r="P38" s="65" t="str">
        <f>IF(AND('Mapa final'!$Y$11="Baja",'Mapa final'!$AA$11="Menor"),CONCATENATE("R3C",'Mapa final'!$O$11),"")</f>
        <v/>
      </c>
      <c r="Q38" s="66" t="e">
        <f>IF(AND('Mapa final'!#REF!="Baja",'Mapa final'!#REF!="Menor"),CONCATENATE("R3C",'Mapa final'!#REF!),"")</f>
        <v>#REF!</v>
      </c>
      <c r="R38" s="66" t="e">
        <f>IF(AND('Mapa final'!#REF!="Baja",'Mapa final'!#REF!="Menor"),CONCATENATE("R3C",'Mapa final'!#REF!),"")</f>
        <v>#REF!</v>
      </c>
      <c r="S38" s="66" t="e">
        <f>IF(AND('Mapa final'!#REF!="Baja",'Mapa final'!#REF!="Menor"),CONCATENATE("R3C",'Mapa final'!#REF!),"")</f>
        <v>#REF!</v>
      </c>
      <c r="T38" s="66" t="e">
        <f>IF(AND('Mapa final'!#REF!="Baja",'Mapa final'!#REF!="Menor"),CONCATENATE("R3C",'Mapa final'!#REF!),"")</f>
        <v>#REF!</v>
      </c>
      <c r="U38" s="67" t="e">
        <f>IF(AND('Mapa final'!#REF!="Baja",'Mapa final'!#REF!="Menor"),CONCATENATE("R3C",'Mapa final'!#REF!),"")</f>
        <v>#REF!</v>
      </c>
      <c r="V38" s="65" t="str">
        <f>IF(AND('Mapa final'!$Y$11="Baja",'Mapa final'!$AA$11="Moderado"),CONCATENATE("R3C",'Mapa final'!$O$11),"")</f>
        <v>R3C1</v>
      </c>
      <c r="W38" s="66" t="e">
        <f>IF(AND('Mapa final'!#REF!="Baja",'Mapa final'!#REF!="Moderado"),CONCATENATE("R3C",'Mapa final'!#REF!),"")</f>
        <v>#REF!</v>
      </c>
      <c r="X38" s="66" t="e">
        <f>IF(AND('Mapa final'!#REF!="Baja",'Mapa final'!#REF!="Moderado"),CONCATENATE("R3C",'Mapa final'!#REF!),"")</f>
        <v>#REF!</v>
      </c>
      <c r="Y38" s="66" t="e">
        <f>IF(AND('Mapa final'!#REF!="Baja",'Mapa final'!#REF!="Moderado"),CONCATENATE("R3C",'Mapa final'!#REF!),"")</f>
        <v>#REF!</v>
      </c>
      <c r="Z38" s="66" t="e">
        <f>IF(AND('Mapa final'!#REF!="Baja",'Mapa final'!#REF!="Moderado"),CONCATENATE("R3C",'Mapa final'!#REF!),"")</f>
        <v>#REF!</v>
      </c>
      <c r="AA38" s="67" t="e">
        <f>IF(AND('Mapa final'!#REF!="Baja",'Mapa final'!#REF!="Moderado"),CONCATENATE("R3C",'Mapa final'!#REF!),"")</f>
        <v>#REF!</v>
      </c>
      <c r="AB38" s="50" t="str">
        <f>IF(AND('Mapa final'!$Y$11="Baja",'Mapa final'!$AA$11="Mayor"),CONCATENATE("R3C",'Mapa final'!$O$11),"")</f>
        <v/>
      </c>
      <c r="AC38" s="51" t="e">
        <f>IF(AND('Mapa final'!#REF!="Baja",'Mapa final'!#REF!="Mayor"),CONCATENATE("R3C",'Mapa final'!#REF!),"")</f>
        <v>#REF!</v>
      </c>
      <c r="AD38" s="51" t="e">
        <f>IF(AND('Mapa final'!#REF!="Baja",'Mapa final'!#REF!="Mayor"),CONCATENATE("R3C",'Mapa final'!#REF!),"")</f>
        <v>#REF!</v>
      </c>
      <c r="AE38" s="51" t="e">
        <f>IF(AND('Mapa final'!#REF!="Baja",'Mapa final'!#REF!="Mayor"),CONCATENATE("R3C",'Mapa final'!#REF!),"")</f>
        <v>#REF!</v>
      </c>
      <c r="AF38" s="51" t="e">
        <f>IF(AND('Mapa final'!#REF!="Baja",'Mapa final'!#REF!="Mayor"),CONCATENATE("R3C",'Mapa final'!#REF!),"")</f>
        <v>#REF!</v>
      </c>
      <c r="AG38" s="52" t="e">
        <f>IF(AND('Mapa final'!#REF!="Baja",'Mapa final'!#REF!="Mayor"),CONCATENATE("R3C",'Mapa final'!#REF!),"")</f>
        <v>#REF!</v>
      </c>
      <c r="AH38" s="53" t="str">
        <f>IF(AND('Mapa final'!$Y$11="Baja",'Mapa final'!$AA$11="Catastrófico"),CONCATENATE("R3C",'Mapa final'!$O$11),"")</f>
        <v/>
      </c>
      <c r="AI38" s="54" t="e">
        <f>IF(AND('Mapa final'!#REF!="Baja",'Mapa final'!#REF!="Catastrófico"),CONCATENATE("R3C",'Mapa final'!#REF!),"")</f>
        <v>#REF!</v>
      </c>
      <c r="AJ38" s="54" t="e">
        <f>IF(AND('Mapa final'!#REF!="Baja",'Mapa final'!#REF!="Catastrófico"),CONCATENATE("R3C",'Mapa final'!#REF!),"")</f>
        <v>#REF!</v>
      </c>
      <c r="AK38" s="54" t="e">
        <f>IF(AND('Mapa final'!#REF!="Baja",'Mapa final'!#REF!="Catastrófico"),CONCATENATE("R3C",'Mapa final'!#REF!),"")</f>
        <v>#REF!</v>
      </c>
      <c r="AL38" s="54" t="e">
        <f>IF(AND('Mapa final'!#REF!="Baja",'Mapa final'!#REF!="Catastrófico"),CONCATENATE("R3C",'Mapa final'!#REF!),"")</f>
        <v>#REF!</v>
      </c>
      <c r="AM38" s="55" t="e">
        <f>IF(AND('Mapa final'!#REF!="Baja",'Mapa final'!#REF!="Catastrófico"),CONCATENATE("R3C",'Mapa final'!#REF!),"")</f>
        <v>#REF!</v>
      </c>
      <c r="AN38" s="81"/>
      <c r="AO38" s="375"/>
      <c r="AP38" s="376"/>
      <c r="AQ38" s="376"/>
      <c r="AR38" s="376"/>
      <c r="AS38" s="376"/>
      <c r="AT38" s="377"/>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256"/>
      <c r="C39" s="256"/>
      <c r="D39" s="257"/>
      <c r="E39" s="355"/>
      <c r="F39" s="354"/>
      <c r="G39" s="354"/>
      <c r="H39" s="354"/>
      <c r="I39" s="354"/>
      <c r="J39" s="74" t="str">
        <f>IF(AND('Mapa final'!$Y$12="Baja",'Mapa final'!$AA$12="Leve"),CONCATENATE("R4C",'Mapa final'!$O$12),"")</f>
        <v/>
      </c>
      <c r="K39" s="75" t="e">
        <f>IF(AND('Mapa final'!#REF!="Baja",'Mapa final'!#REF!="Leve"),CONCATENATE("R4C",'Mapa final'!#REF!),"")</f>
        <v>#REF!</v>
      </c>
      <c r="L39" s="75" t="e">
        <f>IF(AND('Mapa final'!#REF!="Baja",'Mapa final'!#REF!="Leve"),CONCATENATE("R4C",'Mapa final'!#REF!),"")</f>
        <v>#REF!</v>
      </c>
      <c r="M39" s="75" t="e">
        <f>IF(AND('Mapa final'!#REF!="Baja",'Mapa final'!#REF!="Leve"),CONCATENATE("R4C",'Mapa final'!#REF!),"")</f>
        <v>#REF!</v>
      </c>
      <c r="N39" s="75" t="e">
        <f>IF(AND('Mapa final'!#REF!="Baja",'Mapa final'!#REF!="Leve"),CONCATENATE("R4C",'Mapa final'!#REF!),"")</f>
        <v>#REF!</v>
      </c>
      <c r="O39" s="76" t="e">
        <f>IF(AND('Mapa final'!#REF!="Baja",'Mapa final'!#REF!="Leve"),CONCATENATE("R4C",'Mapa final'!#REF!),"")</f>
        <v>#REF!</v>
      </c>
      <c r="P39" s="65" t="str">
        <f>IF(AND('Mapa final'!$Y$12="Baja",'Mapa final'!$AA$12="Menor"),CONCATENATE("R4C",'Mapa final'!$O$12),"")</f>
        <v/>
      </c>
      <c r="Q39" s="66" t="e">
        <f>IF(AND('Mapa final'!#REF!="Baja",'Mapa final'!#REF!="Menor"),CONCATENATE("R4C",'Mapa final'!#REF!),"")</f>
        <v>#REF!</v>
      </c>
      <c r="R39" s="66" t="e">
        <f>IF(AND('Mapa final'!#REF!="Baja",'Mapa final'!#REF!="Menor"),CONCATENATE("R4C",'Mapa final'!#REF!),"")</f>
        <v>#REF!</v>
      </c>
      <c r="S39" s="66" t="e">
        <f>IF(AND('Mapa final'!#REF!="Baja",'Mapa final'!#REF!="Menor"),CONCATENATE("R4C",'Mapa final'!#REF!),"")</f>
        <v>#REF!</v>
      </c>
      <c r="T39" s="66" t="e">
        <f>IF(AND('Mapa final'!#REF!="Baja",'Mapa final'!#REF!="Menor"),CONCATENATE("R4C",'Mapa final'!#REF!),"")</f>
        <v>#REF!</v>
      </c>
      <c r="U39" s="67" t="e">
        <f>IF(AND('Mapa final'!#REF!="Baja",'Mapa final'!#REF!="Menor"),CONCATENATE("R4C",'Mapa final'!#REF!),"")</f>
        <v>#REF!</v>
      </c>
      <c r="V39" s="65" t="str">
        <f>IF(AND('Mapa final'!$Y$12="Baja",'Mapa final'!$AA$12="Moderado"),CONCATENATE("R4C",'Mapa final'!$O$12),"")</f>
        <v>R4C1</v>
      </c>
      <c r="W39" s="66" t="e">
        <f>IF(AND('Mapa final'!#REF!="Baja",'Mapa final'!#REF!="Moderado"),CONCATENATE("R4C",'Mapa final'!#REF!),"")</f>
        <v>#REF!</v>
      </c>
      <c r="X39" s="66" t="e">
        <f>IF(AND('Mapa final'!#REF!="Baja",'Mapa final'!#REF!="Moderado"),CONCATENATE("R4C",'Mapa final'!#REF!),"")</f>
        <v>#REF!</v>
      </c>
      <c r="Y39" s="66" t="e">
        <f>IF(AND('Mapa final'!#REF!="Baja",'Mapa final'!#REF!="Moderado"),CONCATENATE("R4C",'Mapa final'!#REF!),"")</f>
        <v>#REF!</v>
      </c>
      <c r="Z39" s="66" t="e">
        <f>IF(AND('Mapa final'!#REF!="Baja",'Mapa final'!#REF!="Moderado"),CONCATENATE("R4C",'Mapa final'!#REF!),"")</f>
        <v>#REF!</v>
      </c>
      <c r="AA39" s="67" t="e">
        <f>IF(AND('Mapa final'!#REF!="Baja",'Mapa final'!#REF!="Moderado"),CONCATENATE("R4C",'Mapa final'!#REF!),"")</f>
        <v>#REF!</v>
      </c>
      <c r="AB39" s="50" t="str">
        <f>IF(AND('Mapa final'!$Y$12="Baja",'Mapa final'!$AA$12="Mayor"),CONCATENATE("R4C",'Mapa final'!$O$12),"")</f>
        <v/>
      </c>
      <c r="AC39" s="51" t="e">
        <f>IF(AND('Mapa final'!#REF!="Baja",'Mapa final'!#REF!="Mayor"),CONCATENATE("R4C",'Mapa final'!#REF!),"")</f>
        <v>#REF!</v>
      </c>
      <c r="AD39" s="51" t="e">
        <f>IF(AND('Mapa final'!#REF!="Baja",'Mapa final'!#REF!="Mayor"),CONCATENATE("R4C",'Mapa final'!#REF!),"")</f>
        <v>#REF!</v>
      </c>
      <c r="AE39" s="51" t="e">
        <f>IF(AND('Mapa final'!#REF!="Baja",'Mapa final'!#REF!="Mayor"),CONCATENATE("R4C",'Mapa final'!#REF!),"")</f>
        <v>#REF!</v>
      </c>
      <c r="AF39" s="51" t="e">
        <f>IF(AND('Mapa final'!#REF!="Baja",'Mapa final'!#REF!="Mayor"),CONCATENATE("R4C",'Mapa final'!#REF!),"")</f>
        <v>#REF!</v>
      </c>
      <c r="AG39" s="52" t="e">
        <f>IF(AND('Mapa final'!#REF!="Baja",'Mapa final'!#REF!="Mayor"),CONCATENATE("R4C",'Mapa final'!#REF!),"")</f>
        <v>#REF!</v>
      </c>
      <c r="AH39" s="53" t="str">
        <f>IF(AND('Mapa final'!$Y$12="Baja",'Mapa final'!$AA$12="Catastrófico"),CONCATENATE("R4C",'Mapa final'!$O$12),"")</f>
        <v/>
      </c>
      <c r="AI39" s="54" t="e">
        <f>IF(AND('Mapa final'!#REF!="Baja",'Mapa final'!#REF!="Catastrófico"),CONCATENATE("R4C",'Mapa final'!#REF!),"")</f>
        <v>#REF!</v>
      </c>
      <c r="AJ39" s="54" t="e">
        <f>IF(AND('Mapa final'!#REF!="Baja",'Mapa final'!#REF!="Catastrófico"),CONCATENATE("R4C",'Mapa final'!#REF!),"")</f>
        <v>#REF!</v>
      </c>
      <c r="AK39" s="54" t="e">
        <f>IF(AND('Mapa final'!#REF!="Baja",'Mapa final'!#REF!="Catastrófico"),CONCATENATE("R4C",'Mapa final'!#REF!),"")</f>
        <v>#REF!</v>
      </c>
      <c r="AL39" s="54" t="e">
        <f>IF(AND('Mapa final'!#REF!="Baja",'Mapa final'!#REF!="Catastrófico"),CONCATENATE("R4C",'Mapa final'!#REF!),"")</f>
        <v>#REF!</v>
      </c>
      <c r="AM39" s="55" t="e">
        <f>IF(AND('Mapa final'!#REF!="Baja",'Mapa final'!#REF!="Catastrófico"),CONCATENATE("R4C",'Mapa final'!#REF!),"")</f>
        <v>#REF!</v>
      </c>
      <c r="AN39" s="81"/>
      <c r="AO39" s="375"/>
      <c r="AP39" s="376"/>
      <c r="AQ39" s="376"/>
      <c r="AR39" s="376"/>
      <c r="AS39" s="376"/>
      <c r="AT39" s="377"/>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256"/>
      <c r="C40" s="256"/>
      <c r="D40" s="257"/>
      <c r="E40" s="355"/>
      <c r="F40" s="354"/>
      <c r="G40" s="354"/>
      <c r="H40" s="354"/>
      <c r="I40" s="354"/>
      <c r="J40" s="74" t="str">
        <f>IF(AND('Mapa final'!$Y$13="Baja",'Mapa final'!$AA$13="Leve"),CONCATENATE("R5C",'Mapa final'!$O$13),"")</f>
        <v/>
      </c>
      <c r="K40" s="75" t="e">
        <f>IF(AND('Mapa final'!#REF!="Baja",'Mapa final'!#REF!="Leve"),CONCATENATE("R5C",'Mapa final'!#REF!),"")</f>
        <v>#REF!</v>
      </c>
      <c r="L40" s="75" t="e">
        <f>IF(AND('Mapa final'!#REF!="Baja",'Mapa final'!#REF!="Leve"),CONCATENATE("R5C",'Mapa final'!#REF!),"")</f>
        <v>#REF!</v>
      </c>
      <c r="M40" s="75" t="e">
        <f>IF(AND('Mapa final'!#REF!="Baja",'Mapa final'!#REF!="Leve"),CONCATENATE("R5C",'Mapa final'!#REF!),"")</f>
        <v>#REF!</v>
      </c>
      <c r="N40" s="75" t="e">
        <f>IF(AND('Mapa final'!#REF!="Baja",'Mapa final'!#REF!="Leve"),CONCATENATE("R5C",'Mapa final'!#REF!),"")</f>
        <v>#REF!</v>
      </c>
      <c r="O40" s="76" t="e">
        <f>IF(AND('Mapa final'!#REF!="Baja",'Mapa final'!#REF!="Leve"),CONCATENATE("R5C",'Mapa final'!#REF!),"")</f>
        <v>#REF!</v>
      </c>
      <c r="P40" s="65" t="str">
        <f>IF(AND('Mapa final'!$Y$13="Baja",'Mapa final'!$AA$13="Menor"),CONCATENATE("R5C",'Mapa final'!$O$13),"")</f>
        <v/>
      </c>
      <c r="Q40" s="66" t="e">
        <f>IF(AND('Mapa final'!#REF!="Baja",'Mapa final'!#REF!="Menor"),CONCATENATE("R5C",'Mapa final'!#REF!),"")</f>
        <v>#REF!</v>
      </c>
      <c r="R40" s="66" t="e">
        <f>IF(AND('Mapa final'!#REF!="Baja",'Mapa final'!#REF!="Menor"),CONCATENATE("R5C",'Mapa final'!#REF!),"")</f>
        <v>#REF!</v>
      </c>
      <c r="S40" s="66" t="e">
        <f>IF(AND('Mapa final'!#REF!="Baja",'Mapa final'!#REF!="Menor"),CONCATENATE("R5C",'Mapa final'!#REF!),"")</f>
        <v>#REF!</v>
      </c>
      <c r="T40" s="66" t="e">
        <f>IF(AND('Mapa final'!#REF!="Baja",'Mapa final'!#REF!="Menor"),CONCATENATE("R5C",'Mapa final'!#REF!),"")</f>
        <v>#REF!</v>
      </c>
      <c r="U40" s="67" t="e">
        <f>IF(AND('Mapa final'!#REF!="Baja",'Mapa final'!#REF!="Menor"),CONCATENATE("R5C",'Mapa final'!#REF!),"")</f>
        <v>#REF!</v>
      </c>
      <c r="V40" s="65" t="str">
        <f>IF(AND('Mapa final'!$Y$13="Baja",'Mapa final'!$AA$13="Moderado"),CONCATENATE("R5C",'Mapa final'!$O$13),"")</f>
        <v/>
      </c>
      <c r="W40" s="66" t="e">
        <f>IF(AND('Mapa final'!#REF!="Baja",'Mapa final'!#REF!="Moderado"),CONCATENATE("R5C",'Mapa final'!#REF!),"")</f>
        <v>#REF!</v>
      </c>
      <c r="X40" s="66" t="e">
        <f>IF(AND('Mapa final'!#REF!="Baja",'Mapa final'!#REF!="Moderado"),CONCATENATE("R5C",'Mapa final'!#REF!),"")</f>
        <v>#REF!</v>
      </c>
      <c r="Y40" s="66" t="e">
        <f>IF(AND('Mapa final'!#REF!="Baja",'Mapa final'!#REF!="Moderado"),CONCATENATE("R5C",'Mapa final'!#REF!),"")</f>
        <v>#REF!</v>
      </c>
      <c r="Z40" s="66" t="e">
        <f>IF(AND('Mapa final'!#REF!="Baja",'Mapa final'!#REF!="Moderado"),CONCATENATE("R5C",'Mapa final'!#REF!),"")</f>
        <v>#REF!</v>
      </c>
      <c r="AA40" s="67" t="e">
        <f>IF(AND('Mapa final'!#REF!="Baja",'Mapa final'!#REF!="Moderado"),CONCATENATE("R5C",'Mapa final'!#REF!),"")</f>
        <v>#REF!</v>
      </c>
      <c r="AB40" s="50" t="str">
        <f>IF(AND('Mapa final'!$Y$13="Baja",'Mapa final'!$AA$13="Mayor"),CONCATENATE("R5C",'Mapa final'!$O$13),"")</f>
        <v/>
      </c>
      <c r="AC40" s="51" t="e">
        <f>IF(AND('Mapa final'!#REF!="Baja",'Mapa final'!#REF!="Mayor"),CONCATENATE("R5C",'Mapa final'!#REF!),"")</f>
        <v>#REF!</v>
      </c>
      <c r="AD40" s="51" t="e">
        <f>IF(AND('Mapa final'!#REF!="Baja",'Mapa final'!#REF!="Mayor"),CONCATENATE("R5C",'Mapa final'!#REF!),"")</f>
        <v>#REF!</v>
      </c>
      <c r="AE40" s="51" t="e">
        <f>IF(AND('Mapa final'!#REF!="Baja",'Mapa final'!#REF!="Mayor"),CONCATENATE("R5C",'Mapa final'!#REF!),"")</f>
        <v>#REF!</v>
      </c>
      <c r="AF40" s="51" t="e">
        <f>IF(AND('Mapa final'!#REF!="Baja",'Mapa final'!#REF!="Mayor"),CONCATENATE("R5C",'Mapa final'!#REF!),"")</f>
        <v>#REF!</v>
      </c>
      <c r="AG40" s="52" t="e">
        <f>IF(AND('Mapa final'!#REF!="Baja",'Mapa final'!#REF!="Mayor"),CONCATENATE("R5C",'Mapa final'!#REF!),"")</f>
        <v>#REF!</v>
      </c>
      <c r="AH40" s="53" t="str">
        <f>IF(AND('Mapa final'!$Y$13="Baja",'Mapa final'!$AA$13="Catastrófico"),CONCATENATE("R5C",'Mapa final'!$O$13),"")</f>
        <v/>
      </c>
      <c r="AI40" s="54" t="e">
        <f>IF(AND('Mapa final'!#REF!="Baja",'Mapa final'!#REF!="Catastrófico"),CONCATENATE("R5C",'Mapa final'!#REF!),"")</f>
        <v>#REF!</v>
      </c>
      <c r="AJ40" s="54" t="e">
        <f>IF(AND('Mapa final'!#REF!="Baja",'Mapa final'!#REF!="Catastrófico"),CONCATENATE("R5C",'Mapa final'!#REF!),"")</f>
        <v>#REF!</v>
      </c>
      <c r="AK40" s="54" t="e">
        <f>IF(AND('Mapa final'!#REF!="Baja",'Mapa final'!#REF!="Catastrófico"),CONCATENATE("R5C",'Mapa final'!#REF!),"")</f>
        <v>#REF!</v>
      </c>
      <c r="AL40" s="54" t="e">
        <f>IF(AND('Mapa final'!#REF!="Baja",'Mapa final'!#REF!="Catastrófico"),CONCATENATE("R5C",'Mapa final'!#REF!),"")</f>
        <v>#REF!</v>
      </c>
      <c r="AM40" s="55" t="e">
        <f>IF(AND('Mapa final'!#REF!="Baja",'Mapa final'!#REF!="Catastrófico"),CONCATENATE("R5C",'Mapa final'!#REF!),"")</f>
        <v>#REF!</v>
      </c>
      <c r="AN40" s="81"/>
      <c r="AO40" s="375"/>
      <c r="AP40" s="376"/>
      <c r="AQ40" s="376"/>
      <c r="AR40" s="376"/>
      <c r="AS40" s="376"/>
      <c r="AT40" s="377"/>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256"/>
      <c r="C41" s="256"/>
      <c r="D41" s="257"/>
      <c r="E41" s="355"/>
      <c r="F41" s="354"/>
      <c r="G41" s="354"/>
      <c r="H41" s="354"/>
      <c r="I41" s="354"/>
      <c r="J41" s="74" t="str">
        <f>IF(AND('Mapa final'!$Y$14="Baja",'Mapa final'!$AA$14="Leve"),CONCATENATE("R6C",'Mapa final'!$O$14),"")</f>
        <v/>
      </c>
      <c r="K41" s="75" t="e">
        <f>IF(AND('Mapa final'!#REF!="Baja",'Mapa final'!#REF!="Leve"),CONCATENATE("R6C",'Mapa final'!#REF!),"")</f>
        <v>#REF!</v>
      </c>
      <c r="L41" s="75" t="e">
        <f>IF(AND('Mapa final'!#REF!="Baja",'Mapa final'!#REF!="Leve"),CONCATENATE("R6C",'Mapa final'!#REF!),"")</f>
        <v>#REF!</v>
      </c>
      <c r="M41" s="75" t="e">
        <f>IF(AND('Mapa final'!#REF!="Baja",'Mapa final'!#REF!="Leve"),CONCATENATE("R6C",'Mapa final'!#REF!),"")</f>
        <v>#REF!</v>
      </c>
      <c r="N41" s="75" t="e">
        <f>IF(AND('Mapa final'!#REF!="Baja",'Mapa final'!#REF!="Leve"),CONCATENATE("R6C",'Mapa final'!#REF!),"")</f>
        <v>#REF!</v>
      </c>
      <c r="O41" s="76" t="e">
        <f>IF(AND('Mapa final'!#REF!="Baja",'Mapa final'!#REF!="Leve"),CONCATENATE("R6C",'Mapa final'!#REF!),"")</f>
        <v>#REF!</v>
      </c>
      <c r="P41" s="65" t="str">
        <f>IF(AND('Mapa final'!$Y$14="Baja",'Mapa final'!$AA$14="Menor"),CONCATENATE("R6C",'Mapa final'!$O$14),"")</f>
        <v/>
      </c>
      <c r="Q41" s="66" t="e">
        <f>IF(AND('Mapa final'!#REF!="Baja",'Mapa final'!#REF!="Menor"),CONCATENATE("R6C",'Mapa final'!#REF!),"")</f>
        <v>#REF!</v>
      </c>
      <c r="R41" s="66" t="e">
        <f>IF(AND('Mapa final'!#REF!="Baja",'Mapa final'!#REF!="Menor"),CONCATENATE("R6C",'Mapa final'!#REF!),"")</f>
        <v>#REF!</v>
      </c>
      <c r="S41" s="66" t="e">
        <f>IF(AND('Mapa final'!#REF!="Baja",'Mapa final'!#REF!="Menor"),CONCATENATE("R6C",'Mapa final'!#REF!),"")</f>
        <v>#REF!</v>
      </c>
      <c r="T41" s="66" t="e">
        <f>IF(AND('Mapa final'!#REF!="Baja",'Mapa final'!#REF!="Menor"),CONCATENATE("R6C",'Mapa final'!#REF!),"")</f>
        <v>#REF!</v>
      </c>
      <c r="U41" s="67" t="e">
        <f>IF(AND('Mapa final'!#REF!="Baja",'Mapa final'!#REF!="Menor"),CONCATENATE("R6C",'Mapa final'!#REF!),"")</f>
        <v>#REF!</v>
      </c>
      <c r="V41" s="65" t="str">
        <f>IF(AND('Mapa final'!$Y$14="Baja",'Mapa final'!$AA$14="Moderado"),CONCATENATE("R6C",'Mapa final'!$O$14),"")</f>
        <v>R6C1</v>
      </c>
      <c r="W41" s="66" t="e">
        <f>IF(AND('Mapa final'!#REF!="Baja",'Mapa final'!#REF!="Moderado"),CONCATENATE("R6C",'Mapa final'!#REF!),"")</f>
        <v>#REF!</v>
      </c>
      <c r="X41" s="66" t="e">
        <f>IF(AND('Mapa final'!#REF!="Baja",'Mapa final'!#REF!="Moderado"),CONCATENATE("R6C",'Mapa final'!#REF!),"")</f>
        <v>#REF!</v>
      </c>
      <c r="Y41" s="66" t="e">
        <f>IF(AND('Mapa final'!#REF!="Baja",'Mapa final'!#REF!="Moderado"),CONCATENATE("R6C",'Mapa final'!#REF!),"")</f>
        <v>#REF!</v>
      </c>
      <c r="Z41" s="66" t="e">
        <f>IF(AND('Mapa final'!#REF!="Baja",'Mapa final'!#REF!="Moderado"),CONCATENATE("R6C",'Mapa final'!#REF!),"")</f>
        <v>#REF!</v>
      </c>
      <c r="AA41" s="67" t="e">
        <f>IF(AND('Mapa final'!#REF!="Baja",'Mapa final'!#REF!="Moderado"),CONCATENATE("R6C",'Mapa final'!#REF!),"")</f>
        <v>#REF!</v>
      </c>
      <c r="AB41" s="50" t="str">
        <f>IF(AND('Mapa final'!$Y$14="Baja",'Mapa final'!$AA$14="Mayor"),CONCATENATE("R6C",'Mapa final'!$O$14),"")</f>
        <v/>
      </c>
      <c r="AC41" s="51" t="e">
        <f>IF(AND('Mapa final'!#REF!="Baja",'Mapa final'!#REF!="Mayor"),CONCATENATE("R6C",'Mapa final'!#REF!),"")</f>
        <v>#REF!</v>
      </c>
      <c r="AD41" s="51" t="e">
        <f>IF(AND('Mapa final'!#REF!="Baja",'Mapa final'!#REF!="Mayor"),CONCATENATE("R6C",'Mapa final'!#REF!),"")</f>
        <v>#REF!</v>
      </c>
      <c r="AE41" s="51" t="e">
        <f>IF(AND('Mapa final'!#REF!="Baja",'Mapa final'!#REF!="Mayor"),CONCATENATE("R6C",'Mapa final'!#REF!),"")</f>
        <v>#REF!</v>
      </c>
      <c r="AF41" s="51" t="e">
        <f>IF(AND('Mapa final'!#REF!="Baja",'Mapa final'!#REF!="Mayor"),CONCATENATE("R6C",'Mapa final'!#REF!),"")</f>
        <v>#REF!</v>
      </c>
      <c r="AG41" s="52" t="e">
        <f>IF(AND('Mapa final'!#REF!="Baja",'Mapa final'!#REF!="Mayor"),CONCATENATE("R6C",'Mapa final'!#REF!),"")</f>
        <v>#REF!</v>
      </c>
      <c r="AH41" s="53" t="str">
        <f>IF(AND('Mapa final'!$Y$14="Baja",'Mapa final'!$AA$14="Catastrófico"),CONCATENATE("R6C",'Mapa final'!$O$14),"")</f>
        <v/>
      </c>
      <c r="AI41" s="54" t="e">
        <f>IF(AND('Mapa final'!#REF!="Baja",'Mapa final'!#REF!="Catastrófico"),CONCATENATE("R6C",'Mapa final'!#REF!),"")</f>
        <v>#REF!</v>
      </c>
      <c r="AJ41" s="54" t="e">
        <f>IF(AND('Mapa final'!#REF!="Baja",'Mapa final'!#REF!="Catastrófico"),CONCATENATE("R6C",'Mapa final'!#REF!),"")</f>
        <v>#REF!</v>
      </c>
      <c r="AK41" s="54" t="e">
        <f>IF(AND('Mapa final'!#REF!="Baja",'Mapa final'!#REF!="Catastrófico"),CONCATENATE("R6C",'Mapa final'!#REF!),"")</f>
        <v>#REF!</v>
      </c>
      <c r="AL41" s="54" t="e">
        <f>IF(AND('Mapa final'!#REF!="Baja",'Mapa final'!#REF!="Catastrófico"),CONCATENATE("R6C",'Mapa final'!#REF!),"")</f>
        <v>#REF!</v>
      </c>
      <c r="AM41" s="55" t="e">
        <f>IF(AND('Mapa final'!#REF!="Baja",'Mapa final'!#REF!="Catastrófico"),CONCATENATE("R6C",'Mapa final'!#REF!),"")</f>
        <v>#REF!</v>
      </c>
      <c r="AN41" s="81"/>
      <c r="AO41" s="375"/>
      <c r="AP41" s="376"/>
      <c r="AQ41" s="376"/>
      <c r="AR41" s="376"/>
      <c r="AS41" s="376"/>
      <c r="AT41" s="377"/>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256"/>
      <c r="C42" s="256"/>
      <c r="D42" s="257"/>
      <c r="E42" s="355"/>
      <c r="F42" s="354"/>
      <c r="G42" s="354"/>
      <c r="H42" s="354"/>
      <c r="I42" s="354"/>
      <c r="J42" s="74" t="str">
        <f>IF(AND('Mapa final'!$Y$15="Baja",'Mapa final'!$AA$15="Leve"),CONCATENATE("R7C",'Mapa final'!$O$15),"")</f>
        <v/>
      </c>
      <c r="K42" s="75" t="e">
        <f>IF(AND('Mapa final'!#REF!="Baja",'Mapa final'!#REF!="Leve"),CONCATENATE("R7C",'Mapa final'!#REF!),"")</f>
        <v>#REF!</v>
      </c>
      <c r="L42" s="75" t="e">
        <f>IF(AND('Mapa final'!#REF!="Baja",'Mapa final'!#REF!="Leve"),CONCATENATE("R7C",'Mapa final'!#REF!),"")</f>
        <v>#REF!</v>
      </c>
      <c r="M42" s="75" t="e">
        <f>IF(AND('Mapa final'!#REF!="Baja",'Mapa final'!#REF!="Leve"),CONCATENATE("R7C",'Mapa final'!#REF!),"")</f>
        <v>#REF!</v>
      </c>
      <c r="N42" s="75" t="e">
        <f>IF(AND('Mapa final'!#REF!="Baja",'Mapa final'!#REF!="Leve"),CONCATENATE("R7C",'Mapa final'!#REF!),"")</f>
        <v>#REF!</v>
      </c>
      <c r="O42" s="76" t="e">
        <f>IF(AND('Mapa final'!#REF!="Baja",'Mapa final'!#REF!="Leve"),CONCATENATE("R7C",'Mapa final'!#REF!),"")</f>
        <v>#REF!</v>
      </c>
      <c r="P42" s="65" t="str">
        <f>IF(AND('Mapa final'!$Y$15="Baja",'Mapa final'!$AA$15="Menor"),CONCATENATE("R7C",'Mapa final'!$O$15),"")</f>
        <v/>
      </c>
      <c r="Q42" s="66" t="e">
        <f>IF(AND('Mapa final'!#REF!="Baja",'Mapa final'!#REF!="Menor"),CONCATENATE("R7C",'Mapa final'!#REF!),"")</f>
        <v>#REF!</v>
      </c>
      <c r="R42" s="66" t="e">
        <f>IF(AND('Mapa final'!#REF!="Baja",'Mapa final'!#REF!="Menor"),CONCATENATE("R7C",'Mapa final'!#REF!),"")</f>
        <v>#REF!</v>
      </c>
      <c r="S42" s="66" t="e">
        <f>IF(AND('Mapa final'!#REF!="Baja",'Mapa final'!#REF!="Menor"),CONCATENATE("R7C",'Mapa final'!#REF!),"")</f>
        <v>#REF!</v>
      </c>
      <c r="T42" s="66" t="e">
        <f>IF(AND('Mapa final'!#REF!="Baja",'Mapa final'!#REF!="Menor"),CONCATENATE("R7C",'Mapa final'!#REF!),"")</f>
        <v>#REF!</v>
      </c>
      <c r="U42" s="67" t="e">
        <f>IF(AND('Mapa final'!#REF!="Baja",'Mapa final'!#REF!="Menor"),CONCATENATE("R7C",'Mapa final'!#REF!),"")</f>
        <v>#REF!</v>
      </c>
      <c r="V42" s="65" t="str">
        <f>IF(AND('Mapa final'!$Y$15="Baja",'Mapa final'!$AA$15="Moderado"),CONCATENATE("R7C",'Mapa final'!$O$15),"")</f>
        <v>R7C1</v>
      </c>
      <c r="W42" s="66" t="e">
        <f>IF(AND('Mapa final'!#REF!="Baja",'Mapa final'!#REF!="Moderado"),CONCATENATE("R7C",'Mapa final'!#REF!),"")</f>
        <v>#REF!</v>
      </c>
      <c r="X42" s="66" t="e">
        <f>IF(AND('Mapa final'!#REF!="Baja",'Mapa final'!#REF!="Moderado"),CONCATENATE("R7C",'Mapa final'!#REF!),"")</f>
        <v>#REF!</v>
      </c>
      <c r="Y42" s="66" t="e">
        <f>IF(AND('Mapa final'!#REF!="Baja",'Mapa final'!#REF!="Moderado"),CONCATENATE("R7C",'Mapa final'!#REF!),"")</f>
        <v>#REF!</v>
      </c>
      <c r="Z42" s="66" t="e">
        <f>IF(AND('Mapa final'!#REF!="Baja",'Mapa final'!#REF!="Moderado"),CONCATENATE("R7C",'Mapa final'!#REF!),"")</f>
        <v>#REF!</v>
      </c>
      <c r="AA42" s="67" t="e">
        <f>IF(AND('Mapa final'!#REF!="Baja",'Mapa final'!#REF!="Moderado"),CONCATENATE("R7C",'Mapa final'!#REF!),"")</f>
        <v>#REF!</v>
      </c>
      <c r="AB42" s="50" t="str">
        <f>IF(AND('Mapa final'!$Y$15="Baja",'Mapa final'!$AA$15="Mayor"),CONCATENATE("R7C",'Mapa final'!$O$15),"")</f>
        <v/>
      </c>
      <c r="AC42" s="51" t="e">
        <f>IF(AND('Mapa final'!#REF!="Baja",'Mapa final'!#REF!="Mayor"),CONCATENATE("R7C",'Mapa final'!#REF!),"")</f>
        <v>#REF!</v>
      </c>
      <c r="AD42" s="51" t="e">
        <f>IF(AND('Mapa final'!#REF!="Baja",'Mapa final'!#REF!="Mayor"),CONCATENATE("R7C",'Mapa final'!#REF!),"")</f>
        <v>#REF!</v>
      </c>
      <c r="AE42" s="51" t="e">
        <f>IF(AND('Mapa final'!#REF!="Baja",'Mapa final'!#REF!="Mayor"),CONCATENATE("R7C",'Mapa final'!#REF!),"")</f>
        <v>#REF!</v>
      </c>
      <c r="AF42" s="51" t="e">
        <f>IF(AND('Mapa final'!#REF!="Baja",'Mapa final'!#REF!="Mayor"),CONCATENATE("R7C",'Mapa final'!#REF!),"")</f>
        <v>#REF!</v>
      </c>
      <c r="AG42" s="52" t="e">
        <f>IF(AND('Mapa final'!#REF!="Baja",'Mapa final'!#REF!="Mayor"),CONCATENATE("R7C",'Mapa final'!#REF!),"")</f>
        <v>#REF!</v>
      </c>
      <c r="AH42" s="53" t="str">
        <f>IF(AND('Mapa final'!$Y$15="Baja",'Mapa final'!$AA$15="Catastrófico"),CONCATENATE("R7C",'Mapa final'!$O$15),"")</f>
        <v/>
      </c>
      <c r="AI42" s="54" t="e">
        <f>IF(AND('Mapa final'!#REF!="Baja",'Mapa final'!#REF!="Catastrófico"),CONCATENATE("R7C",'Mapa final'!#REF!),"")</f>
        <v>#REF!</v>
      </c>
      <c r="AJ42" s="54" t="e">
        <f>IF(AND('Mapa final'!#REF!="Baja",'Mapa final'!#REF!="Catastrófico"),CONCATENATE("R7C",'Mapa final'!#REF!),"")</f>
        <v>#REF!</v>
      </c>
      <c r="AK42" s="54" t="e">
        <f>IF(AND('Mapa final'!#REF!="Baja",'Mapa final'!#REF!="Catastrófico"),CONCATENATE("R7C",'Mapa final'!#REF!),"")</f>
        <v>#REF!</v>
      </c>
      <c r="AL42" s="54" t="e">
        <f>IF(AND('Mapa final'!#REF!="Baja",'Mapa final'!#REF!="Catastrófico"),CONCATENATE("R7C",'Mapa final'!#REF!),"")</f>
        <v>#REF!</v>
      </c>
      <c r="AM42" s="55" t="e">
        <f>IF(AND('Mapa final'!#REF!="Baja",'Mapa final'!#REF!="Catastrófico"),CONCATENATE("R7C",'Mapa final'!#REF!),"")</f>
        <v>#REF!</v>
      </c>
      <c r="AN42" s="81"/>
      <c r="AO42" s="375"/>
      <c r="AP42" s="376"/>
      <c r="AQ42" s="376"/>
      <c r="AR42" s="376"/>
      <c r="AS42" s="376"/>
      <c r="AT42" s="377"/>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256"/>
      <c r="C43" s="256"/>
      <c r="D43" s="257"/>
      <c r="E43" s="355"/>
      <c r="F43" s="354"/>
      <c r="G43" s="354"/>
      <c r="H43" s="354"/>
      <c r="I43" s="354"/>
      <c r="J43" s="74" t="str">
        <f>IF(AND('Mapa final'!$Y$16="Baja",'Mapa final'!$AA$16="Leve"),CONCATENATE("R8C",'Mapa final'!$O$16),"")</f>
        <v/>
      </c>
      <c r="K43" s="75" t="str">
        <f>IF(AND('Mapa final'!$Y$17="Baja",'Mapa final'!$AA$17="Leve"),CONCATENATE("R8C",'Mapa final'!$O$17),"")</f>
        <v/>
      </c>
      <c r="L43" s="75" t="str">
        <f>IF(AND('Mapa final'!$Y$18="Baja",'Mapa final'!$AA$18="Leve"),CONCATENATE("R8C",'Mapa final'!$O$18),"")</f>
        <v/>
      </c>
      <c r="M43" s="75" t="str">
        <f>IF(AND('Mapa final'!$Y$19="Baja",'Mapa final'!$AA$19="Leve"),CONCATENATE("R8C",'Mapa final'!$O$19),"")</f>
        <v/>
      </c>
      <c r="N43" s="75" t="str">
        <f>IF(AND('Mapa final'!$Y$20="Baja",'Mapa final'!$AA$20="Leve"),CONCATENATE("R8C",'Mapa final'!$O$20),"")</f>
        <v/>
      </c>
      <c r="O43" s="76" t="str">
        <f>IF(AND('Mapa final'!$Y$21="Baja",'Mapa final'!$AA$21="Leve"),CONCATENATE("R8C",'Mapa final'!$O$21),"")</f>
        <v/>
      </c>
      <c r="P43" s="65" t="str">
        <f>IF(AND('Mapa final'!$Y$16="Baja",'Mapa final'!$AA$16="Menor"),CONCATENATE("R8C",'Mapa final'!$O$16),"")</f>
        <v/>
      </c>
      <c r="Q43" s="66" t="str">
        <f>IF(AND('Mapa final'!$Y$17="Baja",'Mapa final'!$AA$17="Menor"),CONCATENATE("R8C",'Mapa final'!$O$17),"")</f>
        <v/>
      </c>
      <c r="R43" s="66" t="str">
        <f>IF(AND('Mapa final'!$Y$18="Baja",'Mapa final'!$AA$18="Menor"),CONCATENATE("R8C",'Mapa final'!$O$18),"")</f>
        <v/>
      </c>
      <c r="S43" s="66" t="str">
        <f>IF(AND('Mapa final'!$Y$19="Baja",'Mapa final'!$AA$19="Menor"),CONCATENATE("R8C",'Mapa final'!$O$19),"")</f>
        <v/>
      </c>
      <c r="T43" s="66" t="str">
        <f>IF(AND('Mapa final'!$Y$20="Baja",'Mapa final'!$AA$20="Menor"),CONCATENATE("R8C",'Mapa final'!$O$20),"")</f>
        <v/>
      </c>
      <c r="U43" s="67" t="str">
        <f>IF(AND('Mapa final'!$Y$21="Baja",'Mapa final'!$AA$21="Menor"),CONCATENATE("R8C",'Mapa final'!$O$21),"")</f>
        <v/>
      </c>
      <c r="V43" s="65" t="str">
        <f>IF(AND('Mapa final'!$Y$16="Baja",'Mapa final'!$AA$16="Moderado"),CONCATENATE("R8C",'Mapa final'!$O$16),"")</f>
        <v/>
      </c>
      <c r="W43" s="66" t="str">
        <f>IF(AND('Mapa final'!$Y$17="Baja",'Mapa final'!$AA$17="Moderado"),CONCATENATE("R8C",'Mapa final'!$O$17),"")</f>
        <v/>
      </c>
      <c r="X43" s="66" t="str">
        <f>IF(AND('Mapa final'!$Y$18="Baja",'Mapa final'!$AA$18="Moderado"),CONCATENATE("R8C",'Mapa final'!$O$18),"")</f>
        <v/>
      </c>
      <c r="Y43" s="66" t="str">
        <f>IF(AND('Mapa final'!$Y$19="Baja",'Mapa final'!$AA$19="Moderado"),CONCATENATE("R8C",'Mapa final'!$O$19),"")</f>
        <v/>
      </c>
      <c r="Z43" s="66" t="str">
        <f>IF(AND('Mapa final'!$Y$20="Baja",'Mapa final'!$AA$20="Moderado"),CONCATENATE("R8C",'Mapa final'!$O$20),"")</f>
        <v/>
      </c>
      <c r="AA43" s="67" t="str">
        <f>IF(AND('Mapa final'!$Y$21="Baja",'Mapa final'!$AA$21="Moderado"),CONCATENATE("R8C",'Mapa final'!$O$21),"")</f>
        <v/>
      </c>
      <c r="AB43" s="50" t="str">
        <f>IF(AND('Mapa final'!$Y$16="Baja",'Mapa final'!$AA$16="Mayor"),CONCATENATE("R8C",'Mapa final'!$O$16),"")</f>
        <v/>
      </c>
      <c r="AC43" s="51" t="str">
        <f>IF(AND('Mapa final'!$Y$17="Baja",'Mapa final'!$AA$17="Mayor"),CONCATENATE("R8C",'Mapa final'!$O$17),"")</f>
        <v/>
      </c>
      <c r="AD43" s="51" t="str">
        <f>IF(AND('Mapa final'!$Y$18="Baja",'Mapa final'!$AA$18="Mayor"),CONCATENATE("R8C",'Mapa final'!$O$18),"")</f>
        <v/>
      </c>
      <c r="AE43" s="51" t="str">
        <f>IF(AND('Mapa final'!$Y$19="Baja",'Mapa final'!$AA$19="Mayor"),CONCATENATE("R8C",'Mapa final'!$O$19),"")</f>
        <v/>
      </c>
      <c r="AF43" s="51" t="str">
        <f>IF(AND('Mapa final'!$Y$20="Baja",'Mapa final'!$AA$20="Mayor"),CONCATENATE("R8C",'Mapa final'!$O$20),"")</f>
        <v/>
      </c>
      <c r="AG43" s="52" t="str">
        <f>IF(AND('Mapa final'!$Y$21="Baja",'Mapa final'!$AA$21="Mayor"),CONCATENATE("R8C",'Mapa final'!$O$21),"")</f>
        <v/>
      </c>
      <c r="AH43" s="53" t="str">
        <f>IF(AND('Mapa final'!$Y$16="Baja",'Mapa final'!$AA$16="Catastrófico"),CONCATENATE("R8C",'Mapa final'!$O$16),"")</f>
        <v/>
      </c>
      <c r="AI43" s="54" t="str">
        <f>IF(AND('Mapa final'!$Y$17="Baja",'Mapa final'!$AA$17="Catastrófico"),CONCATENATE("R8C",'Mapa final'!$O$17),"")</f>
        <v/>
      </c>
      <c r="AJ43" s="54" t="str">
        <f>IF(AND('Mapa final'!$Y$18="Baja",'Mapa final'!$AA$18="Catastrófico"),CONCATENATE("R8C",'Mapa final'!$O$18),"")</f>
        <v/>
      </c>
      <c r="AK43" s="54" t="str">
        <f>IF(AND('Mapa final'!$Y$19="Baja",'Mapa final'!$AA$19="Catastrófico"),CONCATENATE("R8C",'Mapa final'!$O$19),"")</f>
        <v/>
      </c>
      <c r="AL43" s="54" t="str">
        <f>IF(AND('Mapa final'!$Y$20="Baja",'Mapa final'!$AA$20="Catastrófico"),CONCATENATE("R8C",'Mapa final'!$O$20),"")</f>
        <v/>
      </c>
      <c r="AM43" s="55" t="str">
        <f>IF(AND('Mapa final'!$Y$21="Baja",'Mapa final'!$AA$21="Catastrófico"),CONCATENATE("R8C",'Mapa final'!$O$21),"")</f>
        <v/>
      </c>
      <c r="AN43" s="81"/>
      <c r="AO43" s="375"/>
      <c r="AP43" s="376"/>
      <c r="AQ43" s="376"/>
      <c r="AR43" s="376"/>
      <c r="AS43" s="376"/>
      <c r="AT43" s="377"/>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256"/>
      <c r="C44" s="256"/>
      <c r="D44" s="257"/>
      <c r="E44" s="355"/>
      <c r="F44" s="354"/>
      <c r="G44" s="354"/>
      <c r="H44" s="354"/>
      <c r="I44" s="354"/>
      <c r="J44" s="74" t="str">
        <f>IF(AND('Mapa final'!$Y$22="Baja",'Mapa final'!$AA$22="Leve"),CONCATENATE("R9C",'Mapa final'!$O$22),"")</f>
        <v/>
      </c>
      <c r="K44" s="75" t="str">
        <f>IF(AND('Mapa final'!$Y$23="Baja",'Mapa final'!$AA$23="Leve"),CONCATENATE("R9C",'Mapa final'!$O$23),"")</f>
        <v/>
      </c>
      <c r="L44" s="75" t="str">
        <f>IF(AND('Mapa final'!$Y$24="Baja",'Mapa final'!$AA$24="Leve"),CONCATENATE("R9C",'Mapa final'!$O$24),"")</f>
        <v/>
      </c>
      <c r="M44" s="75" t="str">
        <f>IF(AND('Mapa final'!$Y$25="Baja",'Mapa final'!$AA$25="Leve"),CONCATENATE("R9C",'Mapa final'!$O$25),"")</f>
        <v/>
      </c>
      <c r="N44" s="75" t="str">
        <f>IF(AND('Mapa final'!$Y$26="Baja",'Mapa final'!$AA$26="Leve"),CONCATENATE("R9C",'Mapa final'!$O$26),"")</f>
        <v/>
      </c>
      <c r="O44" s="76" t="str">
        <f>IF(AND('Mapa final'!$Y$27="Baja",'Mapa final'!$AA$27="Leve"),CONCATENATE("R9C",'Mapa final'!$O$27),"")</f>
        <v/>
      </c>
      <c r="P44" s="65" t="str">
        <f>IF(AND('Mapa final'!$Y$22="Baja",'Mapa final'!$AA$22="Menor"),CONCATENATE("R9C",'Mapa final'!$O$22),"")</f>
        <v/>
      </c>
      <c r="Q44" s="66" t="str">
        <f>IF(AND('Mapa final'!$Y$23="Baja",'Mapa final'!$AA$23="Menor"),CONCATENATE("R9C",'Mapa final'!$O$23),"")</f>
        <v/>
      </c>
      <c r="R44" s="66" t="str">
        <f>IF(AND('Mapa final'!$Y$24="Baja",'Mapa final'!$AA$24="Menor"),CONCATENATE("R9C",'Mapa final'!$O$24),"")</f>
        <v/>
      </c>
      <c r="S44" s="66" t="str">
        <f>IF(AND('Mapa final'!$Y$25="Baja",'Mapa final'!$AA$25="Menor"),CONCATENATE("R9C",'Mapa final'!$O$25),"")</f>
        <v/>
      </c>
      <c r="T44" s="66" t="str">
        <f>IF(AND('Mapa final'!$Y$26="Baja",'Mapa final'!$AA$26="Menor"),CONCATENATE("R9C",'Mapa final'!$O$26),"")</f>
        <v/>
      </c>
      <c r="U44" s="67" t="str">
        <f>IF(AND('Mapa final'!$Y$27="Baja",'Mapa final'!$AA$27="Menor"),CONCATENATE("R9C",'Mapa final'!$O$27),"")</f>
        <v/>
      </c>
      <c r="V44" s="65" t="str">
        <f>IF(AND('Mapa final'!$Y$22="Baja",'Mapa final'!$AA$22="Moderado"),CONCATENATE("R9C",'Mapa final'!$O$22),"")</f>
        <v/>
      </c>
      <c r="W44" s="66" t="str">
        <f>IF(AND('Mapa final'!$Y$23="Baja",'Mapa final'!$AA$23="Moderado"),CONCATENATE("R9C",'Mapa final'!$O$23),"")</f>
        <v/>
      </c>
      <c r="X44" s="66" t="str">
        <f>IF(AND('Mapa final'!$Y$24="Baja",'Mapa final'!$AA$24="Moderado"),CONCATENATE("R9C",'Mapa final'!$O$24),"")</f>
        <v/>
      </c>
      <c r="Y44" s="66" t="str">
        <f>IF(AND('Mapa final'!$Y$25="Baja",'Mapa final'!$AA$25="Moderado"),CONCATENATE("R9C",'Mapa final'!$O$25),"")</f>
        <v/>
      </c>
      <c r="Z44" s="66" t="str">
        <f>IF(AND('Mapa final'!$Y$26="Baja",'Mapa final'!$AA$26="Moderado"),CONCATENATE("R9C",'Mapa final'!$O$26),"")</f>
        <v/>
      </c>
      <c r="AA44" s="67" t="str">
        <f>IF(AND('Mapa final'!$Y$27="Baja",'Mapa final'!$AA$27="Moderado"),CONCATENATE("R9C",'Mapa final'!$O$27),"")</f>
        <v/>
      </c>
      <c r="AB44" s="50" t="str">
        <f>IF(AND('Mapa final'!$Y$22="Baja",'Mapa final'!$AA$22="Mayor"),CONCATENATE("R9C",'Mapa final'!$O$22),"")</f>
        <v/>
      </c>
      <c r="AC44" s="51" t="str">
        <f>IF(AND('Mapa final'!$Y$23="Baja",'Mapa final'!$AA$23="Mayor"),CONCATENATE("R9C",'Mapa final'!$O$23),"")</f>
        <v/>
      </c>
      <c r="AD44" s="51" t="str">
        <f>IF(AND('Mapa final'!$Y$24="Baja",'Mapa final'!$AA$24="Mayor"),CONCATENATE("R9C",'Mapa final'!$O$24),"")</f>
        <v/>
      </c>
      <c r="AE44" s="51" t="str">
        <f>IF(AND('Mapa final'!$Y$25="Baja",'Mapa final'!$AA$25="Mayor"),CONCATENATE("R9C",'Mapa final'!$O$25),"")</f>
        <v/>
      </c>
      <c r="AF44" s="51" t="str">
        <f>IF(AND('Mapa final'!$Y$26="Baja",'Mapa final'!$AA$26="Mayor"),CONCATENATE("R9C",'Mapa final'!$O$26),"")</f>
        <v/>
      </c>
      <c r="AG44" s="52" t="str">
        <f>IF(AND('Mapa final'!$Y$27="Baja",'Mapa final'!$AA$27="Mayor"),CONCATENATE("R9C",'Mapa final'!$O$27),"")</f>
        <v/>
      </c>
      <c r="AH44" s="53" t="str">
        <f>IF(AND('Mapa final'!$Y$22="Baja",'Mapa final'!$AA$22="Catastrófico"),CONCATENATE("R9C",'Mapa final'!$O$22),"")</f>
        <v/>
      </c>
      <c r="AI44" s="54" t="str">
        <f>IF(AND('Mapa final'!$Y$23="Baja",'Mapa final'!$AA$23="Catastrófico"),CONCATENATE("R9C",'Mapa final'!$O$23),"")</f>
        <v/>
      </c>
      <c r="AJ44" s="54" t="str">
        <f>IF(AND('Mapa final'!$Y$24="Baja",'Mapa final'!$AA$24="Catastrófico"),CONCATENATE("R9C",'Mapa final'!$O$24),"")</f>
        <v/>
      </c>
      <c r="AK44" s="54" t="str">
        <f>IF(AND('Mapa final'!$Y$25="Baja",'Mapa final'!$AA$25="Catastrófico"),CONCATENATE("R9C",'Mapa final'!$O$25),"")</f>
        <v/>
      </c>
      <c r="AL44" s="54" t="str">
        <f>IF(AND('Mapa final'!$Y$26="Baja",'Mapa final'!$AA$26="Catastrófico"),CONCATENATE("R9C",'Mapa final'!$O$26),"")</f>
        <v/>
      </c>
      <c r="AM44" s="55" t="str">
        <f>IF(AND('Mapa final'!$Y$27="Baja",'Mapa final'!$AA$27="Catastrófico"),CONCATENATE("R9C",'Mapa final'!$O$27),"")</f>
        <v/>
      </c>
      <c r="AN44" s="81"/>
      <c r="AO44" s="375"/>
      <c r="AP44" s="376"/>
      <c r="AQ44" s="376"/>
      <c r="AR44" s="376"/>
      <c r="AS44" s="376"/>
      <c r="AT44" s="377"/>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256"/>
      <c r="C45" s="256"/>
      <c r="D45" s="257"/>
      <c r="E45" s="356"/>
      <c r="F45" s="357"/>
      <c r="G45" s="357"/>
      <c r="H45" s="357"/>
      <c r="I45" s="357"/>
      <c r="J45" s="77" t="str">
        <f>IF(AND('Mapa final'!$Y$28="Baja",'Mapa final'!$AA$28="Leve"),CONCATENATE("R10C",'Mapa final'!$O$28),"")</f>
        <v/>
      </c>
      <c r="K45" s="78" t="str">
        <f>IF(AND('Mapa final'!$Y$29="Baja",'Mapa final'!$AA$29="Leve"),CONCATENATE("R10C",'Mapa final'!$O$29),"")</f>
        <v/>
      </c>
      <c r="L45" s="78" t="str">
        <f>IF(AND('Mapa final'!$Y$30="Baja",'Mapa final'!$AA$30="Leve"),CONCATENATE("R10C",'Mapa final'!$O$30),"")</f>
        <v/>
      </c>
      <c r="M45" s="78" t="str">
        <f>IF(AND('Mapa final'!$Y$31="Baja",'Mapa final'!$AA$31="Leve"),CONCATENATE("R10C",'Mapa final'!$O$31),"")</f>
        <v/>
      </c>
      <c r="N45" s="78" t="str">
        <f>IF(AND('Mapa final'!$Y$32="Baja",'Mapa final'!$AA$32="Leve"),CONCATENATE("R10C",'Mapa final'!$O$32),"")</f>
        <v/>
      </c>
      <c r="O45" s="79" t="str">
        <f>IF(AND('Mapa final'!$Y$33="Baja",'Mapa final'!$AA$33="Leve"),CONCATENATE("R10C",'Mapa final'!$O$33),"")</f>
        <v/>
      </c>
      <c r="P45" s="65" t="str">
        <f>IF(AND('Mapa final'!$Y$28="Baja",'Mapa final'!$AA$28="Menor"),CONCATENATE("R10C",'Mapa final'!$O$28),"")</f>
        <v/>
      </c>
      <c r="Q45" s="66" t="str">
        <f>IF(AND('Mapa final'!$Y$29="Baja",'Mapa final'!$AA$29="Menor"),CONCATENATE("R10C",'Mapa final'!$O$29),"")</f>
        <v/>
      </c>
      <c r="R45" s="66" t="str">
        <f>IF(AND('Mapa final'!$Y$30="Baja",'Mapa final'!$AA$30="Menor"),CONCATENATE("R10C",'Mapa final'!$O$30),"")</f>
        <v/>
      </c>
      <c r="S45" s="66" t="str">
        <f>IF(AND('Mapa final'!$Y$31="Baja",'Mapa final'!$AA$31="Menor"),CONCATENATE("R10C",'Mapa final'!$O$31),"")</f>
        <v/>
      </c>
      <c r="T45" s="66" t="str">
        <f>IF(AND('Mapa final'!$Y$32="Baja",'Mapa final'!$AA$32="Menor"),CONCATENATE("R10C",'Mapa final'!$O$32),"")</f>
        <v/>
      </c>
      <c r="U45" s="67" t="str">
        <f>IF(AND('Mapa final'!$Y$33="Baja",'Mapa final'!$AA$33="Menor"),CONCATENATE("R10C",'Mapa final'!$O$33),"")</f>
        <v/>
      </c>
      <c r="V45" s="68" t="str">
        <f>IF(AND('Mapa final'!$Y$28="Baja",'Mapa final'!$AA$28="Moderado"),CONCATENATE("R10C",'Mapa final'!$O$28),"")</f>
        <v/>
      </c>
      <c r="W45" s="69" t="str">
        <f>IF(AND('Mapa final'!$Y$29="Baja",'Mapa final'!$AA$29="Moderado"),CONCATENATE("R10C",'Mapa final'!$O$29),"")</f>
        <v/>
      </c>
      <c r="X45" s="69" t="str">
        <f>IF(AND('Mapa final'!$Y$30="Baja",'Mapa final'!$AA$30="Moderado"),CONCATENATE("R10C",'Mapa final'!$O$30),"")</f>
        <v/>
      </c>
      <c r="Y45" s="69" t="str">
        <f>IF(AND('Mapa final'!$Y$31="Baja",'Mapa final'!$AA$31="Moderado"),CONCATENATE("R10C",'Mapa final'!$O$31),"")</f>
        <v/>
      </c>
      <c r="Z45" s="69" t="str">
        <f>IF(AND('Mapa final'!$Y$32="Baja",'Mapa final'!$AA$32="Moderado"),CONCATENATE("R10C",'Mapa final'!$O$32),"")</f>
        <v/>
      </c>
      <c r="AA45" s="70" t="str">
        <f>IF(AND('Mapa final'!$Y$33="Baja",'Mapa final'!$AA$33="Moderado"),CONCATENATE("R10C",'Mapa final'!$O$33),"")</f>
        <v/>
      </c>
      <c r="AB45" s="56" t="str">
        <f>IF(AND('Mapa final'!$Y$28="Baja",'Mapa final'!$AA$28="Mayor"),CONCATENATE("R10C",'Mapa final'!$O$28),"")</f>
        <v/>
      </c>
      <c r="AC45" s="57" t="str">
        <f>IF(AND('Mapa final'!$Y$29="Baja",'Mapa final'!$AA$29="Mayor"),CONCATENATE("R10C",'Mapa final'!$O$29),"")</f>
        <v/>
      </c>
      <c r="AD45" s="57" t="str">
        <f>IF(AND('Mapa final'!$Y$30="Baja",'Mapa final'!$AA$30="Mayor"),CONCATENATE("R10C",'Mapa final'!$O$30),"")</f>
        <v/>
      </c>
      <c r="AE45" s="57" t="str">
        <f>IF(AND('Mapa final'!$Y$31="Baja",'Mapa final'!$AA$31="Mayor"),CONCATENATE("R10C",'Mapa final'!$O$31),"")</f>
        <v/>
      </c>
      <c r="AF45" s="57" t="str">
        <f>IF(AND('Mapa final'!$Y$32="Baja",'Mapa final'!$AA$32="Mayor"),CONCATENATE("R10C",'Mapa final'!$O$32),"")</f>
        <v/>
      </c>
      <c r="AG45" s="58" t="str">
        <f>IF(AND('Mapa final'!$Y$33="Baja",'Mapa final'!$AA$33="Mayor"),CONCATENATE("R10C",'Mapa final'!$O$33),"")</f>
        <v/>
      </c>
      <c r="AH45" s="59" t="str">
        <f>IF(AND('Mapa final'!$Y$28="Baja",'Mapa final'!$AA$28="Catastrófico"),CONCATENATE("R10C",'Mapa final'!$O$28),"")</f>
        <v/>
      </c>
      <c r="AI45" s="60" t="str">
        <f>IF(AND('Mapa final'!$Y$29="Baja",'Mapa final'!$AA$29="Catastrófico"),CONCATENATE("R10C",'Mapa final'!$O$29),"")</f>
        <v/>
      </c>
      <c r="AJ45" s="60" t="str">
        <f>IF(AND('Mapa final'!$Y$30="Baja",'Mapa final'!$AA$30="Catastrófico"),CONCATENATE("R10C",'Mapa final'!$O$30),"")</f>
        <v/>
      </c>
      <c r="AK45" s="60" t="str">
        <f>IF(AND('Mapa final'!$Y$31="Baja",'Mapa final'!$AA$31="Catastrófico"),CONCATENATE("R10C",'Mapa final'!$O$31),"")</f>
        <v/>
      </c>
      <c r="AL45" s="60" t="str">
        <f>IF(AND('Mapa final'!$Y$32="Baja",'Mapa final'!$AA$32="Catastrófico"),CONCATENATE("R10C",'Mapa final'!$O$32),"")</f>
        <v/>
      </c>
      <c r="AM45" s="61" t="str">
        <f>IF(AND('Mapa final'!$Y$33="Baja",'Mapa final'!$AA$33="Catastrófico"),CONCATENATE("R10C",'Mapa final'!$O$33),"")</f>
        <v/>
      </c>
      <c r="AN45" s="81"/>
      <c r="AO45" s="378"/>
      <c r="AP45" s="379"/>
      <c r="AQ45" s="379"/>
      <c r="AR45" s="379"/>
      <c r="AS45" s="379"/>
      <c r="AT45" s="380"/>
    </row>
    <row r="46" spans="1:80" ht="46.5" customHeight="1" x14ac:dyDescent="0.35">
      <c r="A46" s="81"/>
      <c r="B46" s="256"/>
      <c r="C46" s="256"/>
      <c r="D46" s="257"/>
      <c r="E46" s="351" t="s">
        <v>113</v>
      </c>
      <c r="F46" s="352"/>
      <c r="G46" s="352"/>
      <c r="H46" s="352"/>
      <c r="I46" s="369"/>
      <c r="J46" s="71" t="e">
        <f>IF(AND('Mapa final'!#REF!="Muy Baja",'Mapa final'!#REF!="Leve"),CONCATENATE("R1C",'Mapa final'!#REF!),"")</f>
        <v>#REF!</v>
      </c>
      <c r="K46" s="72" t="e">
        <f>IF(AND('Mapa final'!#REF!="Muy Baja",'Mapa final'!#REF!="Leve"),CONCATENATE("R1C",'Mapa final'!#REF!),"")</f>
        <v>#REF!</v>
      </c>
      <c r="L46" s="72" t="e">
        <f>IF(AND('Mapa final'!#REF!="Muy Baja",'Mapa final'!#REF!="Leve"),CONCATENATE("R1C",'Mapa final'!#REF!),"")</f>
        <v>#REF!</v>
      </c>
      <c r="M46" s="72" t="e">
        <f>IF(AND('Mapa final'!#REF!="Muy Baja",'Mapa final'!#REF!="Leve"),CONCATENATE("R1C",'Mapa final'!#REF!),"")</f>
        <v>#REF!</v>
      </c>
      <c r="N46" s="72" t="e">
        <f>IF(AND('Mapa final'!#REF!="Muy Baja",'Mapa final'!#REF!="Leve"),CONCATENATE("R1C",'Mapa final'!#REF!),"")</f>
        <v>#REF!</v>
      </c>
      <c r="O46" s="73" t="e">
        <f>IF(AND('Mapa final'!#REF!="Muy Baja",'Mapa final'!#REF!="Leve"),CONCATENATE("R1C",'Mapa final'!#REF!),"")</f>
        <v>#REF!</v>
      </c>
      <c r="P46" s="71" t="e">
        <f>IF(AND('Mapa final'!#REF!="Muy Baja",'Mapa final'!#REF!="Menor"),CONCATENATE("R1C",'Mapa final'!#REF!),"")</f>
        <v>#REF!</v>
      </c>
      <c r="Q46" s="72" t="e">
        <f>IF(AND('Mapa final'!#REF!="Muy Baja",'Mapa final'!#REF!="Menor"),CONCATENATE("R1C",'Mapa final'!#REF!),"")</f>
        <v>#REF!</v>
      </c>
      <c r="R46" s="72" t="e">
        <f>IF(AND('Mapa final'!#REF!="Muy Baja",'Mapa final'!#REF!="Menor"),CONCATENATE("R1C",'Mapa final'!#REF!),"")</f>
        <v>#REF!</v>
      </c>
      <c r="S46" s="72" t="e">
        <f>IF(AND('Mapa final'!#REF!="Muy Baja",'Mapa final'!#REF!="Menor"),CONCATENATE("R1C",'Mapa final'!#REF!),"")</f>
        <v>#REF!</v>
      </c>
      <c r="T46" s="72" t="e">
        <f>IF(AND('Mapa final'!#REF!="Muy Baja",'Mapa final'!#REF!="Menor"),CONCATENATE("R1C",'Mapa final'!#REF!),"")</f>
        <v>#REF!</v>
      </c>
      <c r="U46" s="73" t="e">
        <f>IF(AND('Mapa final'!#REF!="Muy Baja",'Mapa final'!#REF!="Menor"),CONCATENATE("R1C",'Mapa final'!#REF!),"")</f>
        <v>#REF!</v>
      </c>
      <c r="V46" s="62" t="e">
        <f>IF(AND('Mapa final'!#REF!="Muy Baja",'Mapa final'!#REF!="Moderado"),CONCATENATE("R1C",'Mapa final'!#REF!),"")</f>
        <v>#REF!</v>
      </c>
      <c r="W46" s="80" t="e">
        <f>IF(AND('Mapa final'!#REF!="Muy Baja",'Mapa final'!#REF!="Moderado"),CONCATENATE("R1C",'Mapa final'!#REF!),"")</f>
        <v>#REF!</v>
      </c>
      <c r="X46" s="63" t="e">
        <f>IF(AND('Mapa final'!#REF!="Muy Baja",'Mapa final'!#REF!="Moderado"),CONCATENATE("R1C",'Mapa final'!#REF!),"")</f>
        <v>#REF!</v>
      </c>
      <c r="Y46" s="63" t="e">
        <f>IF(AND('Mapa final'!#REF!="Muy Baja",'Mapa final'!#REF!="Moderado"),CONCATENATE("R1C",'Mapa final'!#REF!),"")</f>
        <v>#REF!</v>
      </c>
      <c r="Z46" s="63" t="e">
        <f>IF(AND('Mapa final'!#REF!="Muy Baja",'Mapa final'!#REF!="Moderado"),CONCATENATE("R1C",'Mapa final'!#REF!),"")</f>
        <v>#REF!</v>
      </c>
      <c r="AA46" s="64" t="e">
        <f>IF(AND('Mapa final'!#REF!="Muy Baja",'Mapa final'!#REF!="Moderado"),CONCATENATE("R1C",'Mapa final'!#REF!),"")</f>
        <v>#REF!</v>
      </c>
      <c r="AB46" s="44" t="e">
        <f>IF(AND('Mapa final'!#REF!="Muy Baja",'Mapa final'!#REF!="Mayor"),CONCATENATE("R1C",'Mapa final'!#REF!),"")</f>
        <v>#REF!</v>
      </c>
      <c r="AC46" s="45" t="e">
        <f>IF(AND('Mapa final'!#REF!="Muy Baja",'Mapa final'!#REF!="Mayor"),CONCATENATE("R1C",'Mapa final'!#REF!),"")</f>
        <v>#REF!</v>
      </c>
      <c r="AD46" s="45" t="e">
        <f>IF(AND('Mapa final'!#REF!="Muy Baja",'Mapa final'!#REF!="Mayor"),CONCATENATE("R1C",'Mapa final'!#REF!),"")</f>
        <v>#REF!</v>
      </c>
      <c r="AE46" s="45" t="e">
        <f>IF(AND('Mapa final'!#REF!="Muy Baja",'Mapa final'!#REF!="Mayor"),CONCATENATE("R1C",'Mapa final'!#REF!),"")</f>
        <v>#REF!</v>
      </c>
      <c r="AF46" s="45" t="e">
        <f>IF(AND('Mapa final'!#REF!="Muy Baja",'Mapa final'!#REF!="Mayor"),CONCATENATE("R1C",'Mapa final'!#REF!),"")</f>
        <v>#REF!</v>
      </c>
      <c r="AG46" s="46" t="e">
        <f>IF(AND('Mapa final'!#REF!="Muy Baja",'Mapa final'!#REF!="Mayor"),CONCATENATE("R1C",'Mapa final'!#REF!),"")</f>
        <v>#REF!</v>
      </c>
      <c r="AH46" s="47" t="e">
        <f>IF(AND('Mapa final'!#REF!="Muy Baja",'Mapa final'!#REF!="Catastrófico"),CONCATENATE("R1C",'Mapa final'!#REF!),"")</f>
        <v>#REF!</v>
      </c>
      <c r="AI46" s="48" t="e">
        <f>IF(AND('Mapa final'!#REF!="Muy Baja",'Mapa final'!#REF!="Catastrófico"),CONCATENATE("R1C",'Mapa final'!#REF!),"")</f>
        <v>#REF!</v>
      </c>
      <c r="AJ46" s="48" t="e">
        <f>IF(AND('Mapa final'!#REF!="Muy Baja",'Mapa final'!#REF!="Catastrófico"),CONCATENATE("R1C",'Mapa final'!#REF!),"")</f>
        <v>#REF!</v>
      </c>
      <c r="AK46" s="48" t="e">
        <f>IF(AND('Mapa final'!#REF!="Muy Baja",'Mapa final'!#REF!="Catastrófico"),CONCATENATE("R1C",'Mapa final'!#REF!),"")</f>
        <v>#REF!</v>
      </c>
      <c r="AL46" s="48" t="e">
        <f>IF(AND('Mapa final'!#REF!="Muy Baja",'Mapa final'!#REF!="Catastrófico"),CONCATENATE("R1C",'Mapa final'!#REF!),"")</f>
        <v>#REF!</v>
      </c>
      <c r="AM46" s="49" t="e">
        <f>IF(AND('Mapa final'!#REF!="Muy Baja",'Mapa final'!#REF!="Catastrófico"),CONCATENATE("R1C",'Mapa final'!#REF!),"")</f>
        <v>#REF!</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256"/>
      <c r="C47" s="256"/>
      <c r="D47" s="257"/>
      <c r="E47" s="353"/>
      <c r="F47" s="354"/>
      <c r="G47" s="354"/>
      <c r="H47" s="354"/>
      <c r="I47" s="370"/>
      <c r="J47" s="74" t="str">
        <f>IF(AND('Mapa final'!$Y$10="Muy Baja",'Mapa final'!$AA$10="Leve"),CONCATENATE("R2C",'Mapa final'!$O$10),"")</f>
        <v/>
      </c>
      <c r="K47" s="75" t="e">
        <f>IF(AND('Mapa final'!#REF!="Muy Baja",'Mapa final'!#REF!="Leve"),CONCATENATE("R2C",'Mapa final'!#REF!),"")</f>
        <v>#REF!</v>
      </c>
      <c r="L47" s="75" t="e">
        <f>IF(AND('Mapa final'!#REF!="Muy Baja",'Mapa final'!#REF!="Leve"),CONCATENATE("R2C",'Mapa final'!#REF!),"")</f>
        <v>#REF!</v>
      </c>
      <c r="M47" s="75" t="e">
        <f>IF(AND('Mapa final'!#REF!="Muy Baja",'Mapa final'!#REF!="Leve"),CONCATENATE("R2C",'Mapa final'!#REF!),"")</f>
        <v>#REF!</v>
      </c>
      <c r="N47" s="75" t="e">
        <f>IF(AND('Mapa final'!#REF!="Muy Baja",'Mapa final'!#REF!="Leve"),CONCATENATE("R2C",'Mapa final'!#REF!),"")</f>
        <v>#REF!</v>
      </c>
      <c r="O47" s="76" t="e">
        <f>IF(AND('Mapa final'!#REF!="Muy Baja",'Mapa final'!#REF!="Leve"),CONCATENATE("R2C",'Mapa final'!#REF!),"")</f>
        <v>#REF!</v>
      </c>
      <c r="P47" s="74" t="str">
        <f>IF(AND('Mapa final'!$Y$10="Muy Baja",'Mapa final'!$AA$10="Menor"),CONCATENATE("R2C",'Mapa final'!$O$10),"")</f>
        <v/>
      </c>
      <c r="Q47" s="75" t="e">
        <f>IF(AND('Mapa final'!#REF!="Muy Baja",'Mapa final'!#REF!="Menor"),CONCATENATE("R2C",'Mapa final'!#REF!),"")</f>
        <v>#REF!</v>
      </c>
      <c r="R47" s="75" t="e">
        <f>IF(AND('Mapa final'!#REF!="Muy Baja",'Mapa final'!#REF!="Menor"),CONCATENATE("R2C",'Mapa final'!#REF!),"")</f>
        <v>#REF!</v>
      </c>
      <c r="S47" s="75" t="e">
        <f>IF(AND('Mapa final'!#REF!="Muy Baja",'Mapa final'!#REF!="Menor"),CONCATENATE("R2C",'Mapa final'!#REF!),"")</f>
        <v>#REF!</v>
      </c>
      <c r="T47" s="75" t="e">
        <f>IF(AND('Mapa final'!#REF!="Muy Baja",'Mapa final'!#REF!="Menor"),CONCATENATE("R2C",'Mapa final'!#REF!),"")</f>
        <v>#REF!</v>
      </c>
      <c r="U47" s="76" t="e">
        <f>IF(AND('Mapa final'!#REF!="Muy Baja",'Mapa final'!#REF!="Menor"),CONCATENATE("R2C",'Mapa final'!#REF!),"")</f>
        <v>#REF!</v>
      </c>
      <c r="V47" s="65" t="str">
        <f>IF(AND('Mapa final'!$Y$10="Muy Baja",'Mapa final'!$AA$10="Moderado"),CONCATENATE("R2C",'Mapa final'!$O$10),"")</f>
        <v/>
      </c>
      <c r="W47" s="66" t="e">
        <f>IF(AND('Mapa final'!#REF!="Muy Baja",'Mapa final'!#REF!="Moderado"),CONCATENATE("R2C",'Mapa final'!#REF!),"")</f>
        <v>#REF!</v>
      </c>
      <c r="X47" s="66" t="e">
        <f>IF(AND('Mapa final'!#REF!="Muy Baja",'Mapa final'!#REF!="Moderado"),CONCATENATE("R2C",'Mapa final'!#REF!),"")</f>
        <v>#REF!</v>
      </c>
      <c r="Y47" s="66" t="e">
        <f>IF(AND('Mapa final'!#REF!="Muy Baja",'Mapa final'!#REF!="Moderado"),CONCATENATE("R2C",'Mapa final'!#REF!),"")</f>
        <v>#REF!</v>
      </c>
      <c r="Z47" s="66" t="e">
        <f>IF(AND('Mapa final'!#REF!="Muy Baja",'Mapa final'!#REF!="Moderado"),CONCATENATE("R2C",'Mapa final'!#REF!),"")</f>
        <v>#REF!</v>
      </c>
      <c r="AA47" s="67" t="e">
        <f>IF(AND('Mapa final'!#REF!="Muy Baja",'Mapa final'!#REF!="Moderado"),CONCATENATE("R2C",'Mapa final'!#REF!),"")</f>
        <v>#REF!</v>
      </c>
      <c r="AB47" s="50" t="str">
        <f>IF(AND('Mapa final'!$Y$10="Muy Baja",'Mapa final'!$AA$10="Mayor"),CONCATENATE("R2C",'Mapa final'!$O$10),"")</f>
        <v/>
      </c>
      <c r="AC47" s="51" t="e">
        <f>IF(AND('Mapa final'!#REF!="Muy Baja",'Mapa final'!#REF!="Mayor"),CONCATENATE("R2C",'Mapa final'!#REF!),"")</f>
        <v>#REF!</v>
      </c>
      <c r="AD47" s="51" t="e">
        <f>IF(AND('Mapa final'!#REF!="Muy Baja",'Mapa final'!#REF!="Mayor"),CONCATENATE("R2C",'Mapa final'!#REF!),"")</f>
        <v>#REF!</v>
      </c>
      <c r="AE47" s="51" t="e">
        <f>IF(AND('Mapa final'!#REF!="Muy Baja",'Mapa final'!#REF!="Mayor"),CONCATENATE("R2C",'Mapa final'!#REF!),"")</f>
        <v>#REF!</v>
      </c>
      <c r="AF47" s="51" t="e">
        <f>IF(AND('Mapa final'!#REF!="Muy Baja",'Mapa final'!#REF!="Mayor"),CONCATENATE("R2C",'Mapa final'!#REF!),"")</f>
        <v>#REF!</v>
      </c>
      <c r="AG47" s="52" t="e">
        <f>IF(AND('Mapa final'!#REF!="Muy Baja",'Mapa final'!#REF!="Mayor"),CONCATENATE("R2C",'Mapa final'!#REF!),"")</f>
        <v>#REF!</v>
      </c>
      <c r="AH47" s="53" t="str">
        <f>IF(AND('Mapa final'!$Y$10="Muy Baja",'Mapa final'!$AA$10="Catastrófico"),CONCATENATE("R2C",'Mapa final'!$O$10),"")</f>
        <v/>
      </c>
      <c r="AI47" s="54" t="e">
        <f>IF(AND('Mapa final'!#REF!="Muy Baja",'Mapa final'!#REF!="Catastrófico"),CONCATENATE("R2C",'Mapa final'!#REF!),"")</f>
        <v>#REF!</v>
      </c>
      <c r="AJ47" s="54" t="e">
        <f>IF(AND('Mapa final'!#REF!="Muy Baja",'Mapa final'!#REF!="Catastrófico"),CONCATENATE("R2C",'Mapa final'!#REF!),"")</f>
        <v>#REF!</v>
      </c>
      <c r="AK47" s="54" t="e">
        <f>IF(AND('Mapa final'!#REF!="Muy Baja",'Mapa final'!#REF!="Catastrófico"),CONCATENATE("R2C",'Mapa final'!#REF!),"")</f>
        <v>#REF!</v>
      </c>
      <c r="AL47" s="54" t="e">
        <f>IF(AND('Mapa final'!#REF!="Muy Baja",'Mapa final'!#REF!="Catastrófico"),CONCATENATE("R2C",'Mapa final'!#REF!),"")</f>
        <v>#REF!</v>
      </c>
      <c r="AM47" s="55" t="e">
        <f>IF(AND('Mapa final'!#REF!="Muy Baja",'Mapa final'!#REF!="Catastrófico"),CONCATENATE("R2C",'Mapa final'!#REF!),"")</f>
        <v>#REF!</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256"/>
      <c r="C48" s="256"/>
      <c r="D48" s="257"/>
      <c r="E48" s="353"/>
      <c r="F48" s="354"/>
      <c r="G48" s="354"/>
      <c r="H48" s="354"/>
      <c r="I48" s="370"/>
      <c r="J48" s="74" t="str">
        <f>IF(AND('Mapa final'!$Y$11="Muy Baja",'Mapa final'!$AA$11="Leve"),CONCATENATE("R3C",'Mapa final'!$O$11),"")</f>
        <v/>
      </c>
      <c r="K48" s="75" t="e">
        <f>IF(AND('Mapa final'!#REF!="Muy Baja",'Mapa final'!#REF!="Leve"),CONCATENATE("R3C",'Mapa final'!#REF!),"")</f>
        <v>#REF!</v>
      </c>
      <c r="L48" s="75" t="e">
        <f>IF(AND('Mapa final'!#REF!="Muy Baja",'Mapa final'!#REF!="Leve"),CONCATENATE("R3C",'Mapa final'!#REF!),"")</f>
        <v>#REF!</v>
      </c>
      <c r="M48" s="75" t="e">
        <f>IF(AND('Mapa final'!#REF!="Muy Baja",'Mapa final'!#REF!="Leve"),CONCATENATE("R3C",'Mapa final'!#REF!),"")</f>
        <v>#REF!</v>
      </c>
      <c r="N48" s="75" t="e">
        <f>IF(AND('Mapa final'!#REF!="Muy Baja",'Mapa final'!#REF!="Leve"),CONCATENATE("R3C",'Mapa final'!#REF!),"")</f>
        <v>#REF!</v>
      </c>
      <c r="O48" s="76" t="e">
        <f>IF(AND('Mapa final'!#REF!="Muy Baja",'Mapa final'!#REF!="Leve"),CONCATENATE("R3C",'Mapa final'!#REF!),"")</f>
        <v>#REF!</v>
      </c>
      <c r="P48" s="74" t="str">
        <f>IF(AND('Mapa final'!$Y$11="Muy Baja",'Mapa final'!$AA$11="Menor"),CONCATENATE("R3C",'Mapa final'!$O$11),"")</f>
        <v/>
      </c>
      <c r="Q48" s="75" t="e">
        <f>IF(AND('Mapa final'!#REF!="Muy Baja",'Mapa final'!#REF!="Menor"),CONCATENATE("R3C",'Mapa final'!#REF!),"")</f>
        <v>#REF!</v>
      </c>
      <c r="R48" s="75" t="e">
        <f>IF(AND('Mapa final'!#REF!="Muy Baja",'Mapa final'!#REF!="Menor"),CONCATENATE("R3C",'Mapa final'!#REF!),"")</f>
        <v>#REF!</v>
      </c>
      <c r="S48" s="75" t="e">
        <f>IF(AND('Mapa final'!#REF!="Muy Baja",'Mapa final'!#REF!="Menor"),CONCATENATE("R3C",'Mapa final'!#REF!),"")</f>
        <v>#REF!</v>
      </c>
      <c r="T48" s="75" t="e">
        <f>IF(AND('Mapa final'!#REF!="Muy Baja",'Mapa final'!#REF!="Menor"),CONCATENATE("R3C",'Mapa final'!#REF!),"")</f>
        <v>#REF!</v>
      </c>
      <c r="U48" s="76" t="e">
        <f>IF(AND('Mapa final'!#REF!="Muy Baja",'Mapa final'!#REF!="Menor"),CONCATENATE("R3C",'Mapa final'!#REF!),"")</f>
        <v>#REF!</v>
      </c>
      <c r="V48" s="65" t="str">
        <f>IF(AND('Mapa final'!$Y$11="Muy Baja",'Mapa final'!$AA$11="Moderado"),CONCATENATE("R3C",'Mapa final'!$O$11),"")</f>
        <v/>
      </c>
      <c r="W48" s="66" t="e">
        <f>IF(AND('Mapa final'!#REF!="Muy Baja",'Mapa final'!#REF!="Moderado"),CONCATENATE("R3C",'Mapa final'!#REF!),"")</f>
        <v>#REF!</v>
      </c>
      <c r="X48" s="66" t="e">
        <f>IF(AND('Mapa final'!#REF!="Muy Baja",'Mapa final'!#REF!="Moderado"),CONCATENATE("R3C",'Mapa final'!#REF!),"")</f>
        <v>#REF!</v>
      </c>
      <c r="Y48" s="66" t="e">
        <f>IF(AND('Mapa final'!#REF!="Muy Baja",'Mapa final'!#REF!="Moderado"),CONCATENATE("R3C",'Mapa final'!#REF!),"")</f>
        <v>#REF!</v>
      </c>
      <c r="Z48" s="66" t="e">
        <f>IF(AND('Mapa final'!#REF!="Muy Baja",'Mapa final'!#REF!="Moderado"),CONCATENATE("R3C",'Mapa final'!#REF!),"")</f>
        <v>#REF!</v>
      </c>
      <c r="AA48" s="67" t="e">
        <f>IF(AND('Mapa final'!#REF!="Muy Baja",'Mapa final'!#REF!="Moderado"),CONCATENATE("R3C",'Mapa final'!#REF!),"")</f>
        <v>#REF!</v>
      </c>
      <c r="AB48" s="50" t="str">
        <f>IF(AND('Mapa final'!$Y$11="Muy Baja",'Mapa final'!$AA$11="Mayor"),CONCATENATE("R3C",'Mapa final'!$O$11),"")</f>
        <v/>
      </c>
      <c r="AC48" s="51" t="e">
        <f>IF(AND('Mapa final'!#REF!="Muy Baja",'Mapa final'!#REF!="Mayor"),CONCATENATE("R3C",'Mapa final'!#REF!),"")</f>
        <v>#REF!</v>
      </c>
      <c r="AD48" s="51" t="e">
        <f>IF(AND('Mapa final'!#REF!="Muy Baja",'Mapa final'!#REF!="Mayor"),CONCATENATE("R3C",'Mapa final'!#REF!),"")</f>
        <v>#REF!</v>
      </c>
      <c r="AE48" s="51" t="e">
        <f>IF(AND('Mapa final'!#REF!="Muy Baja",'Mapa final'!#REF!="Mayor"),CONCATENATE("R3C",'Mapa final'!#REF!),"")</f>
        <v>#REF!</v>
      </c>
      <c r="AF48" s="51" t="e">
        <f>IF(AND('Mapa final'!#REF!="Muy Baja",'Mapa final'!#REF!="Mayor"),CONCATENATE("R3C",'Mapa final'!#REF!),"")</f>
        <v>#REF!</v>
      </c>
      <c r="AG48" s="52" t="e">
        <f>IF(AND('Mapa final'!#REF!="Muy Baja",'Mapa final'!#REF!="Mayor"),CONCATENATE("R3C",'Mapa final'!#REF!),"")</f>
        <v>#REF!</v>
      </c>
      <c r="AH48" s="53" t="str">
        <f>IF(AND('Mapa final'!$Y$11="Muy Baja",'Mapa final'!$AA$11="Catastrófico"),CONCATENATE("R3C",'Mapa final'!$O$11),"")</f>
        <v/>
      </c>
      <c r="AI48" s="54" t="e">
        <f>IF(AND('Mapa final'!#REF!="Muy Baja",'Mapa final'!#REF!="Catastrófico"),CONCATENATE("R3C",'Mapa final'!#REF!),"")</f>
        <v>#REF!</v>
      </c>
      <c r="AJ48" s="54" t="e">
        <f>IF(AND('Mapa final'!#REF!="Muy Baja",'Mapa final'!#REF!="Catastrófico"),CONCATENATE("R3C",'Mapa final'!#REF!),"")</f>
        <v>#REF!</v>
      </c>
      <c r="AK48" s="54" t="e">
        <f>IF(AND('Mapa final'!#REF!="Muy Baja",'Mapa final'!#REF!="Catastrófico"),CONCATENATE("R3C",'Mapa final'!#REF!),"")</f>
        <v>#REF!</v>
      </c>
      <c r="AL48" s="54" t="e">
        <f>IF(AND('Mapa final'!#REF!="Muy Baja",'Mapa final'!#REF!="Catastrófico"),CONCATENATE("R3C",'Mapa final'!#REF!),"")</f>
        <v>#REF!</v>
      </c>
      <c r="AM48" s="55" t="e">
        <f>IF(AND('Mapa final'!#REF!="Muy Baja",'Mapa final'!#REF!="Catastrófico"),CONCATENATE("R3C",'Mapa final'!#REF!),"")</f>
        <v>#REF!</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256"/>
      <c r="C49" s="256"/>
      <c r="D49" s="257"/>
      <c r="E49" s="355"/>
      <c r="F49" s="354"/>
      <c r="G49" s="354"/>
      <c r="H49" s="354"/>
      <c r="I49" s="370"/>
      <c r="J49" s="74" t="str">
        <f>IF(AND('Mapa final'!$Y$12="Muy Baja",'Mapa final'!$AA$12="Leve"),CONCATENATE("R4C",'Mapa final'!$O$12),"")</f>
        <v/>
      </c>
      <c r="K49" s="75" t="e">
        <f>IF(AND('Mapa final'!#REF!="Muy Baja",'Mapa final'!#REF!="Leve"),CONCATENATE("R4C",'Mapa final'!#REF!),"")</f>
        <v>#REF!</v>
      </c>
      <c r="L49" s="75" t="e">
        <f>IF(AND('Mapa final'!#REF!="Muy Baja",'Mapa final'!#REF!="Leve"),CONCATENATE("R4C",'Mapa final'!#REF!),"")</f>
        <v>#REF!</v>
      </c>
      <c r="M49" s="75" t="e">
        <f>IF(AND('Mapa final'!#REF!="Muy Baja",'Mapa final'!#REF!="Leve"),CONCATENATE("R4C",'Mapa final'!#REF!),"")</f>
        <v>#REF!</v>
      </c>
      <c r="N49" s="75" t="e">
        <f>IF(AND('Mapa final'!#REF!="Muy Baja",'Mapa final'!#REF!="Leve"),CONCATENATE("R4C",'Mapa final'!#REF!),"")</f>
        <v>#REF!</v>
      </c>
      <c r="O49" s="76" t="e">
        <f>IF(AND('Mapa final'!#REF!="Muy Baja",'Mapa final'!#REF!="Leve"),CONCATENATE("R4C",'Mapa final'!#REF!),"")</f>
        <v>#REF!</v>
      </c>
      <c r="P49" s="74" t="str">
        <f>IF(AND('Mapa final'!$Y$12="Muy Baja",'Mapa final'!$AA$12="Menor"),CONCATENATE("R4C",'Mapa final'!$O$12),"")</f>
        <v/>
      </c>
      <c r="Q49" s="75" t="e">
        <f>IF(AND('Mapa final'!#REF!="Muy Baja",'Mapa final'!#REF!="Menor"),CONCATENATE("R4C",'Mapa final'!#REF!),"")</f>
        <v>#REF!</v>
      </c>
      <c r="R49" s="75" t="e">
        <f>IF(AND('Mapa final'!#REF!="Muy Baja",'Mapa final'!#REF!="Menor"),CONCATENATE("R4C",'Mapa final'!#REF!),"")</f>
        <v>#REF!</v>
      </c>
      <c r="S49" s="75" t="e">
        <f>IF(AND('Mapa final'!#REF!="Muy Baja",'Mapa final'!#REF!="Menor"),CONCATENATE("R4C",'Mapa final'!#REF!),"")</f>
        <v>#REF!</v>
      </c>
      <c r="T49" s="75" t="e">
        <f>IF(AND('Mapa final'!#REF!="Muy Baja",'Mapa final'!#REF!="Menor"),CONCATENATE("R4C",'Mapa final'!#REF!),"")</f>
        <v>#REF!</v>
      </c>
      <c r="U49" s="76" t="e">
        <f>IF(AND('Mapa final'!#REF!="Muy Baja",'Mapa final'!#REF!="Menor"),CONCATENATE("R4C",'Mapa final'!#REF!),"")</f>
        <v>#REF!</v>
      </c>
      <c r="V49" s="65" t="str">
        <f>IF(AND('Mapa final'!$Y$12="Muy Baja",'Mapa final'!$AA$12="Moderado"),CONCATENATE("R4C",'Mapa final'!$O$12),"")</f>
        <v/>
      </c>
      <c r="W49" s="66" t="e">
        <f>IF(AND('Mapa final'!#REF!="Muy Baja",'Mapa final'!#REF!="Moderado"),CONCATENATE("R4C",'Mapa final'!#REF!),"")</f>
        <v>#REF!</v>
      </c>
      <c r="X49" s="66" t="e">
        <f>IF(AND('Mapa final'!#REF!="Muy Baja",'Mapa final'!#REF!="Moderado"),CONCATENATE("R4C",'Mapa final'!#REF!),"")</f>
        <v>#REF!</v>
      </c>
      <c r="Y49" s="66" t="e">
        <f>IF(AND('Mapa final'!#REF!="Muy Baja",'Mapa final'!#REF!="Moderado"),CONCATENATE("R4C",'Mapa final'!#REF!),"")</f>
        <v>#REF!</v>
      </c>
      <c r="Z49" s="66" t="e">
        <f>IF(AND('Mapa final'!#REF!="Muy Baja",'Mapa final'!#REF!="Moderado"),CONCATENATE("R4C",'Mapa final'!#REF!),"")</f>
        <v>#REF!</v>
      </c>
      <c r="AA49" s="67" t="e">
        <f>IF(AND('Mapa final'!#REF!="Muy Baja",'Mapa final'!#REF!="Moderado"),CONCATENATE("R4C",'Mapa final'!#REF!),"")</f>
        <v>#REF!</v>
      </c>
      <c r="AB49" s="50" t="str">
        <f>IF(AND('Mapa final'!$Y$12="Muy Baja",'Mapa final'!$AA$12="Mayor"),CONCATENATE("R4C",'Mapa final'!$O$12),"")</f>
        <v/>
      </c>
      <c r="AC49" s="51" t="e">
        <f>IF(AND('Mapa final'!#REF!="Muy Baja",'Mapa final'!#REF!="Mayor"),CONCATENATE("R4C",'Mapa final'!#REF!),"")</f>
        <v>#REF!</v>
      </c>
      <c r="AD49" s="51" t="e">
        <f>IF(AND('Mapa final'!#REF!="Muy Baja",'Mapa final'!#REF!="Mayor"),CONCATENATE("R4C",'Mapa final'!#REF!),"")</f>
        <v>#REF!</v>
      </c>
      <c r="AE49" s="51" t="e">
        <f>IF(AND('Mapa final'!#REF!="Muy Baja",'Mapa final'!#REF!="Mayor"),CONCATENATE("R4C",'Mapa final'!#REF!),"")</f>
        <v>#REF!</v>
      </c>
      <c r="AF49" s="51" t="e">
        <f>IF(AND('Mapa final'!#REF!="Muy Baja",'Mapa final'!#REF!="Mayor"),CONCATENATE("R4C",'Mapa final'!#REF!),"")</f>
        <v>#REF!</v>
      </c>
      <c r="AG49" s="52" t="e">
        <f>IF(AND('Mapa final'!#REF!="Muy Baja",'Mapa final'!#REF!="Mayor"),CONCATENATE("R4C",'Mapa final'!#REF!),"")</f>
        <v>#REF!</v>
      </c>
      <c r="AH49" s="53" t="str">
        <f>IF(AND('Mapa final'!$Y$12="Muy Baja",'Mapa final'!$AA$12="Catastrófico"),CONCATENATE("R4C",'Mapa final'!$O$12),"")</f>
        <v/>
      </c>
      <c r="AI49" s="54" t="e">
        <f>IF(AND('Mapa final'!#REF!="Muy Baja",'Mapa final'!#REF!="Catastrófico"),CONCATENATE("R4C",'Mapa final'!#REF!),"")</f>
        <v>#REF!</v>
      </c>
      <c r="AJ49" s="54" t="e">
        <f>IF(AND('Mapa final'!#REF!="Muy Baja",'Mapa final'!#REF!="Catastrófico"),CONCATENATE("R4C",'Mapa final'!#REF!),"")</f>
        <v>#REF!</v>
      </c>
      <c r="AK49" s="54" t="e">
        <f>IF(AND('Mapa final'!#REF!="Muy Baja",'Mapa final'!#REF!="Catastrófico"),CONCATENATE("R4C",'Mapa final'!#REF!),"")</f>
        <v>#REF!</v>
      </c>
      <c r="AL49" s="54" t="e">
        <f>IF(AND('Mapa final'!#REF!="Muy Baja",'Mapa final'!#REF!="Catastrófico"),CONCATENATE("R4C",'Mapa final'!#REF!),"")</f>
        <v>#REF!</v>
      </c>
      <c r="AM49" s="55" t="e">
        <f>IF(AND('Mapa final'!#REF!="Muy Baja",'Mapa final'!#REF!="Catastrófico"),CONCATENATE("R4C",'Mapa final'!#REF!),"")</f>
        <v>#REF!</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256"/>
      <c r="C50" s="256"/>
      <c r="D50" s="257"/>
      <c r="E50" s="355"/>
      <c r="F50" s="354"/>
      <c r="G50" s="354"/>
      <c r="H50" s="354"/>
      <c r="I50" s="370"/>
      <c r="J50" s="74" t="str">
        <f>IF(AND('Mapa final'!$Y$13="Muy Baja",'Mapa final'!$AA$13="Leve"),CONCATENATE("R5C",'Mapa final'!$O$13),"")</f>
        <v/>
      </c>
      <c r="K50" s="75" t="e">
        <f>IF(AND('Mapa final'!#REF!="Muy Baja",'Mapa final'!#REF!="Leve"),CONCATENATE("R5C",'Mapa final'!#REF!),"")</f>
        <v>#REF!</v>
      </c>
      <c r="L50" s="75" t="e">
        <f>IF(AND('Mapa final'!#REF!="Muy Baja",'Mapa final'!#REF!="Leve"),CONCATENATE("R5C",'Mapa final'!#REF!),"")</f>
        <v>#REF!</v>
      </c>
      <c r="M50" s="75" t="e">
        <f>IF(AND('Mapa final'!#REF!="Muy Baja",'Mapa final'!#REF!="Leve"),CONCATENATE("R5C",'Mapa final'!#REF!),"")</f>
        <v>#REF!</v>
      </c>
      <c r="N50" s="75" t="e">
        <f>IF(AND('Mapa final'!#REF!="Muy Baja",'Mapa final'!#REF!="Leve"),CONCATENATE("R5C",'Mapa final'!#REF!),"")</f>
        <v>#REF!</v>
      </c>
      <c r="O50" s="76" t="e">
        <f>IF(AND('Mapa final'!#REF!="Muy Baja",'Mapa final'!#REF!="Leve"),CONCATENATE("R5C",'Mapa final'!#REF!),"")</f>
        <v>#REF!</v>
      </c>
      <c r="P50" s="74" t="str">
        <f>IF(AND('Mapa final'!$Y$13="Muy Baja",'Mapa final'!$AA$13="Menor"),CONCATENATE("R5C",'Mapa final'!$O$13),"")</f>
        <v/>
      </c>
      <c r="Q50" s="75" t="e">
        <f>IF(AND('Mapa final'!#REF!="Muy Baja",'Mapa final'!#REF!="Menor"),CONCATENATE("R5C",'Mapa final'!#REF!),"")</f>
        <v>#REF!</v>
      </c>
      <c r="R50" s="75" t="e">
        <f>IF(AND('Mapa final'!#REF!="Muy Baja",'Mapa final'!#REF!="Menor"),CONCATENATE("R5C",'Mapa final'!#REF!),"")</f>
        <v>#REF!</v>
      </c>
      <c r="S50" s="75" t="e">
        <f>IF(AND('Mapa final'!#REF!="Muy Baja",'Mapa final'!#REF!="Menor"),CONCATENATE("R5C",'Mapa final'!#REF!),"")</f>
        <v>#REF!</v>
      </c>
      <c r="T50" s="75" t="e">
        <f>IF(AND('Mapa final'!#REF!="Muy Baja",'Mapa final'!#REF!="Menor"),CONCATENATE("R5C",'Mapa final'!#REF!),"")</f>
        <v>#REF!</v>
      </c>
      <c r="U50" s="76" t="e">
        <f>IF(AND('Mapa final'!#REF!="Muy Baja",'Mapa final'!#REF!="Menor"),CONCATENATE("R5C",'Mapa final'!#REF!),"")</f>
        <v>#REF!</v>
      </c>
      <c r="V50" s="65" t="str">
        <f>IF(AND('Mapa final'!$Y$13="Muy Baja",'Mapa final'!$AA$13="Moderado"),CONCATENATE("R5C",'Mapa final'!$O$13),"")</f>
        <v/>
      </c>
      <c r="W50" s="66" t="e">
        <f>IF(AND('Mapa final'!#REF!="Muy Baja",'Mapa final'!#REF!="Moderado"),CONCATENATE("R5C",'Mapa final'!#REF!),"")</f>
        <v>#REF!</v>
      </c>
      <c r="X50" s="66" t="e">
        <f>IF(AND('Mapa final'!#REF!="Muy Baja",'Mapa final'!#REF!="Moderado"),CONCATENATE("R5C",'Mapa final'!#REF!),"")</f>
        <v>#REF!</v>
      </c>
      <c r="Y50" s="66" t="e">
        <f>IF(AND('Mapa final'!#REF!="Muy Baja",'Mapa final'!#REF!="Moderado"),CONCATENATE("R5C",'Mapa final'!#REF!),"")</f>
        <v>#REF!</v>
      </c>
      <c r="Z50" s="66" t="e">
        <f>IF(AND('Mapa final'!#REF!="Muy Baja",'Mapa final'!#REF!="Moderado"),CONCATENATE("R5C",'Mapa final'!#REF!),"")</f>
        <v>#REF!</v>
      </c>
      <c r="AA50" s="67" t="e">
        <f>IF(AND('Mapa final'!#REF!="Muy Baja",'Mapa final'!#REF!="Moderado"),CONCATENATE("R5C",'Mapa final'!#REF!),"")</f>
        <v>#REF!</v>
      </c>
      <c r="AB50" s="50" t="str">
        <f>IF(AND('Mapa final'!$Y$13="Muy Baja",'Mapa final'!$AA$13="Mayor"),CONCATENATE("R5C",'Mapa final'!$O$13),"")</f>
        <v/>
      </c>
      <c r="AC50" s="51" t="e">
        <f>IF(AND('Mapa final'!#REF!="Muy Baja",'Mapa final'!#REF!="Mayor"),CONCATENATE("R5C",'Mapa final'!#REF!),"")</f>
        <v>#REF!</v>
      </c>
      <c r="AD50" s="51" t="e">
        <f>IF(AND('Mapa final'!#REF!="Muy Baja",'Mapa final'!#REF!="Mayor"),CONCATENATE("R5C",'Mapa final'!#REF!),"")</f>
        <v>#REF!</v>
      </c>
      <c r="AE50" s="51" t="e">
        <f>IF(AND('Mapa final'!#REF!="Muy Baja",'Mapa final'!#REF!="Mayor"),CONCATENATE("R5C",'Mapa final'!#REF!),"")</f>
        <v>#REF!</v>
      </c>
      <c r="AF50" s="51" t="e">
        <f>IF(AND('Mapa final'!#REF!="Muy Baja",'Mapa final'!#REF!="Mayor"),CONCATENATE("R5C",'Mapa final'!#REF!),"")</f>
        <v>#REF!</v>
      </c>
      <c r="AG50" s="52" t="e">
        <f>IF(AND('Mapa final'!#REF!="Muy Baja",'Mapa final'!#REF!="Mayor"),CONCATENATE("R5C",'Mapa final'!#REF!),"")</f>
        <v>#REF!</v>
      </c>
      <c r="AH50" s="53" t="str">
        <f>IF(AND('Mapa final'!$Y$13="Muy Baja",'Mapa final'!$AA$13="Catastrófico"),CONCATENATE("R5C",'Mapa final'!$O$13),"")</f>
        <v/>
      </c>
      <c r="AI50" s="54" t="e">
        <f>IF(AND('Mapa final'!#REF!="Muy Baja",'Mapa final'!#REF!="Catastrófico"),CONCATENATE("R5C",'Mapa final'!#REF!),"")</f>
        <v>#REF!</v>
      </c>
      <c r="AJ50" s="54" t="e">
        <f>IF(AND('Mapa final'!#REF!="Muy Baja",'Mapa final'!#REF!="Catastrófico"),CONCATENATE("R5C",'Mapa final'!#REF!),"")</f>
        <v>#REF!</v>
      </c>
      <c r="AK50" s="54" t="e">
        <f>IF(AND('Mapa final'!#REF!="Muy Baja",'Mapa final'!#REF!="Catastrófico"),CONCATENATE("R5C",'Mapa final'!#REF!),"")</f>
        <v>#REF!</v>
      </c>
      <c r="AL50" s="54" t="e">
        <f>IF(AND('Mapa final'!#REF!="Muy Baja",'Mapa final'!#REF!="Catastrófico"),CONCATENATE("R5C",'Mapa final'!#REF!),"")</f>
        <v>#REF!</v>
      </c>
      <c r="AM50" s="55" t="e">
        <f>IF(AND('Mapa final'!#REF!="Muy Baja",'Mapa final'!#REF!="Catastrófico"),CONCATENATE("R5C",'Mapa final'!#REF!),"")</f>
        <v>#REF!</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256"/>
      <c r="C51" s="256"/>
      <c r="D51" s="257"/>
      <c r="E51" s="355"/>
      <c r="F51" s="354"/>
      <c r="G51" s="354"/>
      <c r="H51" s="354"/>
      <c r="I51" s="370"/>
      <c r="J51" s="74" t="str">
        <f>IF(AND('Mapa final'!$Y$14="Muy Baja",'Mapa final'!$AA$14="Leve"),CONCATENATE("R6C",'Mapa final'!$O$14),"")</f>
        <v/>
      </c>
      <c r="K51" s="75" t="e">
        <f>IF(AND('Mapa final'!#REF!="Muy Baja",'Mapa final'!#REF!="Leve"),CONCATENATE("R6C",'Mapa final'!#REF!),"")</f>
        <v>#REF!</v>
      </c>
      <c r="L51" s="75" t="e">
        <f>IF(AND('Mapa final'!#REF!="Muy Baja",'Mapa final'!#REF!="Leve"),CONCATENATE("R6C",'Mapa final'!#REF!),"")</f>
        <v>#REF!</v>
      </c>
      <c r="M51" s="75" t="e">
        <f>IF(AND('Mapa final'!#REF!="Muy Baja",'Mapa final'!#REF!="Leve"),CONCATENATE("R6C",'Mapa final'!#REF!),"")</f>
        <v>#REF!</v>
      </c>
      <c r="N51" s="75" t="e">
        <f>IF(AND('Mapa final'!#REF!="Muy Baja",'Mapa final'!#REF!="Leve"),CONCATENATE("R6C",'Mapa final'!#REF!),"")</f>
        <v>#REF!</v>
      </c>
      <c r="O51" s="76" t="e">
        <f>IF(AND('Mapa final'!#REF!="Muy Baja",'Mapa final'!#REF!="Leve"),CONCATENATE("R6C",'Mapa final'!#REF!),"")</f>
        <v>#REF!</v>
      </c>
      <c r="P51" s="74" t="str">
        <f>IF(AND('Mapa final'!$Y$14="Muy Baja",'Mapa final'!$AA$14="Menor"),CONCATENATE("R6C",'Mapa final'!$O$14),"")</f>
        <v/>
      </c>
      <c r="Q51" s="75" t="e">
        <f>IF(AND('Mapa final'!#REF!="Muy Baja",'Mapa final'!#REF!="Menor"),CONCATENATE("R6C",'Mapa final'!#REF!),"")</f>
        <v>#REF!</v>
      </c>
      <c r="R51" s="75" t="e">
        <f>IF(AND('Mapa final'!#REF!="Muy Baja",'Mapa final'!#REF!="Menor"),CONCATENATE("R6C",'Mapa final'!#REF!),"")</f>
        <v>#REF!</v>
      </c>
      <c r="S51" s="75" t="e">
        <f>IF(AND('Mapa final'!#REF!="Muy Baja",'Mapa final'!#REF!="Menor"),CONCATENATE("R6C",'Mapa final'!#REF!),"")</f>
        <v>#REF!</v>
      </c>
      <c r="T51" s="75" t="e">
        <f>IF(AND('Mapa final'!#REF!="Muy Baja",'Mapa final'!#REF!="Menor"),CONCATENATE("R6C",'Mapa final'!#REF!),"")</f>
        <v>#REF!</v>
      </c>
      <c r="U51" s="76" t="e">
        <f>IF(AND('Mapa final'!#REF!="Muy Baja",'Mapa final'!#REF!="Menor"),CONCATENATE("R6C",'Mapa final'!#REF!),"")</f>
        <v>#REF!</v>
      </c>
      <c r="V51" s="65" t="str">
        <f>IF(AND('Mapa final'!$Y$14="Muy Baja",'Mapa final'!$AA$14="Moderado"),CONCATENATE("R6C",'Mapa final'!$O$14),"")</f>
        <v/>
      </c>
      <c r="W51" s="66" t="e">
        <f>IF(AND('Mapa final'!#REF!="Muy Baja",'Mapa final'!#REF!="Moderado"),CONCATENATE("R6C",'Mapa final'!#REF!),"")</f>
        <v>#REF!</v>
      </c>
      <c r="X51" s="66" t="e">
        <f>IF(AND('Mapa final'!#REF!="Muy Baja",'Mapa final'!#REF!="Moderado"),CONCATENATE("R6C",'Mapa final'!#REF!),"")</f>
        <v>#REF!</v>
      </c>
      <c r="Y51" s="66" t="e">
        <f>IF(AND('Mapa final'!#REF!="Muy Baja",'Mapa final'!#REF!="Moderado"),CONCATENATE("R6C",'Mapa final'!#REF!),"")</f>
        <v>#REF!</v>
      </c>
      <c r="Z51" s="66" t="e">
        <f>IF(AND('Mapa final'!#REF!="Muy Baja",'Mapa final'!#REF!="Moderado"),CONCATENATE("R6C",'Mapa final'!#REF!),"")</f>
        <v>#REF!</v>
      </c>
      <c r="AA51" s="67" t="e">
        <f>IF(AND('Mapa final'!#REF!="Muy Baja",'Mapa final'!#REF!="Moderado"),CONCATENATE("R6C",'Mapa final'!#REF!),"")</f>
        <v>#REF!</v>
      </c>
      <c r="AB51" s="50" t="str">
        <f>IF(AND('Mapa final'!$Y$14="Muy Baja",'Mapa final'!$AA$14="Mayor"),CONCATENATE("R6C",'Mapa final'!$O$14),"")</f>
        <v/>
      </c>
      <c r="AC51" s="51" t="e">
        <f>IF(AND('Mapa final'!#REF!="Muy Baja",'Mapa final'!#REF!="Mayor"),CONCATENATE("R6C",'Mapa final'!#REF!),"")</f>
        <v>#REF!</v>
      </c>
      <c r="AD51" s="51" t="e">
        <f>IF(AND('Mapa final'!#REF!="Muy Baja",'Mapa final'!#REF!="Mayor"),CONCATENATE("R6C",'Mapa final'!#REF!),"")</f>
        <v>#REF!</v>
      </c>
      <c r="AE51" s="51" t="e">
        <f>IF(AND('Mapa final'!#REF!="Muy Baja",'Mapa final'!#REF!="Mayor"),CONCATENATE("R6C",'Mapa final'!#REF!),"")</f>
        <v>#REF!</v>
      </c>
      <c r="AF51" s="51" t="e">
        <f>IF(AND('Mapa final'!#REF!="Muy Baja",'Mapa final'!#REF!="Mayor"),CONCATENATE("R6C",'Mapa final'!#REF!),"")</f>
        <v>#REF!</v>
      </c>
      <c r="AG51" s="52" t="e">
        <f>IF(AND('Mapa final'!#REF!="Muy Baja",'Mapa final'!#REF!="Mayor"),CONCATENATE("R6C",'Mapa final'!#REF!),"")</f>
        <v>#REF!</v>
      </c>
      <c r="AH51" s="53" t="str">
        <f>IF(AND('Mapa final'!$Y$14="Muy Baja",'Mapa final'!$AA$14="Catastrófico"),CONCATENATE("R6C",'Mapa final'!$O$14),"")</f>
        <v/>
      </c>
      <c r="AI51" s="54" t="e">
        <f>IF(AND('Mapa final'!#REF!="Muy Baja",'Mapa final'!#REF!="Catastrófico"),CONCATENATE("R6C",'Mapa final'!#REF!),"")</f>
        <v>#REF!</v>
      </c>
      <c r="AJ51" s="54" t="e">
        <f>IF(AND('Mapa final'!#REF!="Muy Baja",'Mapa final'!#REF!="Catastrófico"),CONCATENATE("R6C",'Mapa final'!#REF!),"")</f>
        <v>#REF!</v>
      </c>
      <c r="AK51" s="54" t="e">
        <f>IF(AND('Mapa final'!#REF!="Muy Baja",'Mapa final'!#REF!="Catastrófico"),CONCATENATE("R6C",'Mapa final'!#REF!),"")</f>
        <v>#REF!</v>
      </c>
      <c r="AL51" s="54" t="e">
        <f>IF(AND('Mapa final'!#REF!="Muy Baja",'Mapa final'!#REF!="Catastrófico"),CONCATENATE("R6C",'Mapa final'!#REF!),"")</f>
        <v>#REF!</v>
      </c>
      <c r="AM51" s="55" t="e">
        <f>IF(AND('Mapa final'!#REF!="Muy Baja",'Mapa final'!#REF!="Catastrófico"),CONCATENATE("R6C",'Mapa final'!#REF!),"")</f>
        <v>#REF!</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256"/>
      <c r="C52" s="256"/>
      <c r="D52" s="257"/>
      <c r="E52" s="355"/>
      <c r="F52" s="354"/>
      <c r="G52" s="354"/>
      <c r="H52" s="354"/>
      <c r="I52" s="370"/>
      <c r="J52" s="74" t="str">
        <f>IF(AND('Mapa final'!$Y$15="Muy Baja",'Mapa final'!$AA$15="Leve"),CONCATENATE("R7C",'Mapa final'!$O$15),"")</f>
        <v/>
      </c>
      <c r="K52" s="75" t="e">
        <f>IF(AND('Mapa final'!#REF!="Muy Baja",'Mapa final'!#REF!="Leve"),CONCATENATE("R7C",'Mapa final'!#REF!),"")</f>
        <v>#REF!</v>
      </c>
      <c r="L52" s="75" t="e">
        <f>IF(AND('Mapa final'!#REF!="Muy Baja",'Mapa final'!#REF!="Leve"),CONCATENATE("R7C",'Mapa final'!#REF!),"")</f>
        <v>#REF!</v>
      </c>
      <c r="M52" s="75" t="e">
        <f>IF(AND('Mapa final'!#REF!="Muy Baja",'Mapa final'!#REF!="Leve"),CONCATENATE("R7C",'Mapa final'!#REF!),"")</f>
        <v>#REF!</v>
      </c>
      <c r="N52" s="75" t="e">
        <f>IF(AND('Mapa final'!#REF!="Muy Baja",'Mapa final'!#REF!="Leve"),CONCATENATE("R7C",'Mapa final'!#REF!),"")</f>
        <v>#REF!</v>
      </c>
      <c r="O52" s="76" t="e">
        <f>IF(AND('Mapa final'!#REF!="Muy Baja",'Mapa final'!#REF!="Leve"),CONCATENATE("R7C",'Mapa final'!#REF!),"")</f>
        <v>#REF!</v>
      </c>
      <c r="P52" s="74" t="str">
        <f>IF(AND('Mapa final'!$Y$15="Muy Baja",'Mapa final'!$AA$15="Menor"),CONCATENATE("R7C",'Mapa final'!$O$15),"")</f>
        <v/>
      </c>
      <c r="Q52" s="75" t="e">
        <f>IF(AND('Mapa final'!#REF!="Muy Baja",'Mapa final'!#REF!="Menor"),CONCATENATE("R7C",'Mapa final'!#REF!),"")</f>
        <v>#REF!</v>
      </c>
      <c r="R52" s="75" t="e">
        <f>IF(AND('Mapa final'!#REF!="Muy Baja",'Mapa final'!#REF!="Menor"),CONCATENATE("R7C",'Mapa final'!#REF!),"")</f>
        <v>#REF!</v>
      </c>
      <c r="S52" s="75" t="e">
        <f>IF(AND('Mapa final'!#REF!="Muy Baja",'Mapa final'!#REF!="Menor"),CONCATENATE("R7C",'Mapa final'!#REF!),"")</f>
        <v>#REF!</v>
      </c>
      <c r="T52" s="75" t="e">
        <f>IF(AND('Mapa final'!#REF!="Muy Baja",'Mapa final'!#REF!="Menor"),CONCATENATE("R7C",'Mapa final'!#REF!),"")</f>
        <v>#REF!</v>
      </c>
      <c r="U52" s="76" t="e">
        <f>IF(AND('Mapa final'!#REF!="Muy Baja",'Mapa final'!#REF!="Menor"),CONCATENATE("R7C",'Mapa final'!#REF!),"")</f>
        <v>#REF!</v>
      </c>
      <c r="V52" s="65" t="str">
        <f>IF(AND('Mapa final'!$Y$15="Muy Baja",'Mapa final'!$AA$15="Moderado"),CONCATENATE("R7C",'Mapa final'!$O$15),"")</f>
        <v/>
      </c>
      <c r="W52" s="66" t="e">
        <f>IF(AND('Mapa final'!#REF!="Muy Baja",'Mapa final'!#REF!="Moderado"),CONCATENATE("R7C",'Mapa final'!#REF!),"")</f>
        <v>#REF!</v>
      </c>
      <c r="X52" s="66" t="e">
        <f>IF(AND('Mapa final'!#REF!="Muy Baja",'Mapa final'!#REF!="Moderado"),CONCATENATE("R7C",'Mapa final'!#REF!),"")</f>
        <v>#REF!</v>
      </c>
      <c r="Y52" s="66" t="e">
        <f>IF(AND('Mapa final'!#REF!="Muy Baja",'Mapa final'!#REF!="Moderado"),CONCATENATE("R7C",'Mapa final'!#REF!),"")</f>
        <v>#REF!</v>
      </c>
      <c r="Z52" s="66" t="e">
        <f>IF(AND('Mapa final'!#REF!="Muy Baja",'Mapa final'!#REF!="Moderado"),CONCATENATE("R7C",'Mapa final'!#REF!),"")</f>
        <v>#REF!</v>
      </c>
      <c r="AA52" s="67" t="e">
        <f>IF(AND('Mapa final'!#REF!="Muy Baja",'Mapa final'!#REF!="Moderado"),CONCATENATE("R7C",'Mapa final'!#REF!),"")</f>
        <v>#REF!</v>
      </c>
      <c r="AB52" s="50" t="str">
        <f>IF(AND('Mapa final'!$Y$15="Muy Baja",'Mapa final'!$AA$15="Mayor"),CONCATENATE("R7C",'Mapa final'!$O$15),"")</f>
        <v/>
      </c>
      <c r="AC52" s="51" t="e">
        <f>IF(AND('Mapa final'!#REF!="Muy Baja",'Mapa final'!#REF!="Mayor"),CONCATENATE("R7C",'Mapa final'!#REF!),"")</f>
        <v>#REF!</v>
      </c>
      <c r="AD52" s="51" t="e">
        <f>IF(AND('Mapa final'!#REF!="Muy Baja",'Mapa final'!#REF!="Mayor"),CONCATENATE("R7C",'Mapa final'!#REF!),"")</f>
        <v>#REF!</v>
      </c>
      <c r="AE52" s="51" t="e">
        <f>IF(AND('Mapa final'!#REF!="Muy Baja",'Mapa final'!#REF!="Mayor"),CONCATENATE("R7C",'Mapa final'!#REF!),"")</f>
        <v>#REF!</v>
      </c>
      <c r="AF52" s="51" t="e">
        <f>IF(AND('Mapa final'!#REF!="Muy Baja",'Mapa final'!#REF!="Mayor"),CONCATENATE("R7C",'Mapa final'!#REF!),"")</f>
        <v>#REF!</v>
      </c>
      <c r="AG52" s="52" t="e">
        <f>IF(AND('Mapa final'!#REF!="Muy Baja",'Mapa final'!#REF!="Mayor"),CONCATENATE("R7C",'Mapa final'!#REF!),"")</f>
        <v>#REF!</v>
      </c>
      <c r="AH52" s="53" t="str">
        <f>IF(AND('Mapa final'!$Y$15="Muy Baja",'Mapa final'!$AA$15="Catastrófico"),CONCATENATE("R7C",'Mapa final'!$O$15),"")</f>
        <v/>
      </c>
      <c r="AI52" s="54" t="e">
        <f>IF(AND('Mapa final'!#REF!="Muy Baja",'Mapa final'!#REF!="Catastrófico"),CONCATENATE("R7C",'Mapa final'!#REF!),"")</f>
        <v>#REF!</v>
      </c>
      <c r="AJ52" s="54" t="e">
        <f>IF(AND('Mapa final'!#REF!="Muy Baja",'Mapa final'!#REF!="Catastrófico"),CONCATENATE("R7C",'Mapa final'!#REF!),"")</f>
        <v>#REF!</v>
      </c>
      <c r="AK52" s="54" t="e">
        <f>IF(AND('Mapa final'!#REF!="Muy Baja",'Mapa final'!#REF!="Catastrófico"),CONCATENATE("R7C",'Mapa final'!#REF!),"")</f>
        <v>#REF!</v>
      </c>
      <c r="AL52" s="54" t="e">
        <f>IF(AND('Mapa final'!#REF!="Muy Baja",'Mapa final'!#REF!="Catastrófico"),CONCATENATE("R7C",'Mapa final'!#REF!),"")</f>
        <v>#REF!</v>
      </c>
      <c r="AM52" s="55" t="e">
        <f>IF(AND('Mapa final'!#REF!="Muy Baja",'Mapa final'!#REF!="Catastrófico"),CONCATENATE("R7C",'Mapa final'!#REF!),"")</f>
        <v>#REF!</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256"/>
      <c r="C53" s="256"/>
      <c r="D53" s="257"/>
      <c r="E53" s="355"/>
      <c r="F53" s="354"/>
      <c r="G53" s="354"/>
      <c r="H53" s="354"/>
      <c r="I53" s="370"/>
      <c r="J53" s="74" t="str">
        <f>IF(AND('Mapa final'!$Y$16="Muy Baja",'Mapa final'!$AA$16="Leve"),CONCATENATE("R8C",'Mapa final'!$O$16),"")</f>
        <v/>
      </c>
      <c r="K53" s="75" t="str">
        <f>IF(AND('Mapa final'!$Y$17="Muy Baja",'Mapa final'!$AA$17="Leve"),CONCATENATE("R8C",'Mapa final'!$O$17),"")</f>
        <v/>
      </c>
      <c r="L53" s="75" t="str">
        <f>IF(AND('Mapa final'!$Y$18="Muy Baja",'Mapa final'!$AA$18="Leve"),CONCATENATE("R8C",'Mapa final'!$O$18),"")</f>
        <v/>
      </c>
      <c r="M53" s="75" t="str">
        <f>IF(AND('Mapa final'!$Y$19="Muy Baja",'Mapa final'!$AA$19="Leve"),CONCATENATE("R8C",'Mapa final'!$O$19),"")</f>
        <v/>
      </c>
      <c r="N53" s="75" t="str">
        <f>IF(AND('Mapa final'!$Y$20="Muy Baja",'Mapa final'!$AA$20="Leve"),CONCATENATE("R8C",'Mapa final'!$O$20),"")</f>
        <v/>
      </c>
      <c r="O53" s="76" t="str">
        <f>IF(AND('Mapa final'!$Y$21="Muy Baja",'Mapa final'!$AA$21="Leve"),CONCATENATE("R8C",'Mapa final'!$O$21),"")</f>
        <v/>
      </c>
      <c r="P53" s="74" t="str">
        <f>IF(AND('Mapa final'!$Y$16="Muy Baja",'Mapa final'!$AA$16="Menor"),CONCATENATE("R8C",'Mapa final'!$O$16),"")</f>
        <v/>
      </c>
      <c r="Q53" s="75" t="str">
        <f>IF(AND('Mapa final'!$Y$17="Muy Baja",'Mapa final'!$AA$17="Menor"),CONCATENATE("R8C",'Mapa final'!$O$17),"")</f>
        <v/>
      </c>
      <c r="R53" s="75" t="str">
        <f>IF(AND('Mapa final'!$Y$18="Muy Baja",'Mapa final'!$AA$18="Menor"),CONCATENATE("R8C",'Mapa final'!$O$18),"")</f>
        <v/>
      </c>
      <c r="S53" s="75" t="str">
        <f>IF(AND('Mapa final'!$Y$19="Muy Baja",'Mapa final'!$AA$19="Menor"),CONCATENATE("R8C",'Mapa final'!$O$19),"")</f>
        <v/>
      </c>
      <c r="T53" s="75" t="str">
        <f>IF(AND('Mapa final'!$Y$20="Muy Baja",'Mapa final'!$AA$20="Menor"),CONCATENATE("R8C",'Mapa final'!$O$20),"")</f>
        <v/>
      </c>
      <c r="U53" s="76" t="str">
        <f>IF(AND('Mapa final'!$Y$21="Muy Baja",'Mapa final'!$AA$21="Menor"),CONCATENATE("R8C",'Mapa final'!$O$21),"")</f>
        <v/>
      </c>
      <c r="V53" s="65" t="str">
        <f>IF(AND('Mapa final'!$Y$16="Muy Baja",'Mapa final'!$AA$16="Moderado"),CONCATENATE("R8C",'Mapa final'!$O$16),"")</f>
        <v/>
      </c>
      <c r="W53" s="66" t="str">
        <f>IF(AND('Mapa final'!$Y$17="Muy Baja",'Mapa final'!$AA$17="Moderado"),CONCATENATE("R8C",'Mapa final'!$O$17),"")</f>
        <v/>
      </c>
      <c r="X53" s="66" t="str">
        <f>IF(AND('Mapa final'!$Y$18="Muy Baja",'Mapa final'!$AA$18="Moderado"),CONCATENATE("R8C",'Mapa final'!$O$18),"")</f>
        <v/>
      </c>
      <c r="Y53" s="66" t="str">
        <f>IF(AND('Mapa final'!$Y$19="Muy Baja",'Mapa final'!$AA$19="Moderado"),CONCATENATE("R8C",'Mapa final'!$O$19),"")</f>
        <v/>
      </c>
      <c r="Z53" s="66" t="str">
        <f>IF(AND('Mapa final'!$Y$20="Muy Baja",'Mapa final'!$AA$20="Moderado"),CONCATENATE("R8C",'Mapa final'!$O$20),"")</f>
        <v/>
      </c>
      <c r="AA53" s="67" t="str">
        <f>IF(AND('Mapa final'!$Y$21="Muy Baja",'Mapa final'!$AA$21="Moderado"),CONCATENATE("R8C",'Mapa final'!$O$21),"")</f>
        <v/>
      </c>
      <c r="AB53" s="50" t="str">
        <f>IF(AND('Mapa final'!$Y$16="Muy Baja",'Mapa final'!$AA$16="Mayor"),CONCATENATE("R8C",'Mapa final'!$O$16),"")</f>
        <v/>
      </c>
      <c r="AC53" s="51" t="str">
        <f>IF(AND('Mapa final'!$Y$17="Muy Baja",'Mapa final'!$AA$17="Mayor"),CONCATENATE("R8C",'Mapa final'!$O$17),"")</f>
        <v/>
      </c>
      <c r="AD53" s="51" t="str">
        <f>IF(AND('Mapa final'!$Y$18="Muy Baja",'Mapa final'!$AA$18="Mayor"),CONCATENATE("R8C",'Mapa final'!$O$18),"")</f>
        <v/>
      </c>
      <c r="AE53" s="51" t="str">
        <f>IF(AND('Mapa final'!$Y$19="Muy Baja",'Mapa final'!$AA$19="Mayor"),CONCATENATE("R8C",'Mapa final'!$O$19),"")</f>
        <v/>
      </c>
      <c r="AF53" s="51" t="str">
        <f>IF(AND('Mapa final'!$Y$20="Muy Baja",'Mapa final'!$AA$20="Mayor"),CONCATENATE("R8C",'Mapa final'!$O$20),"")</f>
        <v/>
      </c>
      <c r="AG53" s="52" t="str">
        <f>IF(AND('Mapa final'!$Y$21="Muy Baja",'Mapa final'!$AA$21="Mayor"),CONCATENATE("R8C",'Mapa final'!$O$21),"")</f>
        <v/>
      </c>
      <c r="AH53" s="53" t="str">
        <f>IF(AND('Mapa final'!$Y$16="Muy Baja",'Mapa final'!$AA$16="Catastrófico"),CONCATENATE("R8C",'Mapa final'!$O$16),"")</f>
        <v/>
      </c>
      <c r="AI53" s="54" t="str">
        <f>IF(AND('Mapa final'!$Y$17="Muy Baja",'Mapa final'!$AA$17="Catastrófico"),CONCATENATE("R8C",'Mapa final'!$O$17),"")</f>
        <v/>
      </c>
      <c r="AJ53" s="54" t="str">
        <f>IF(AND('Mapa final'!$Y$18="Muy Baja",'Mapa final'!$AA$18="Catastrófico"),CONCATENATE("R8C",'Mapa final'!$O$18),"")</f>
        <v/>
      </c>
      <c r="AK53" s="54" t="str">
        <f>IF(AND('Mapa final'!$Y$19="Muy Baja",'Mapa final'!$AA$19="Catastrófico"),CONCATENATE("R8C",'Mapa final'!$O$19),"")</f>
        <v/>
      </c>
      <c r="AL53" s="54" t="str">
        <f>IF(AND('Mapa final'!$Y$20="Muy Baja",'Mapa final'!$AA$20="Catastrófico"),CONCATENATE("R8C",'Mapa final'!$O$20),"")</f>
        <v/>
      </c>
      <c r="AM53" s="55" t="str">
        <f>IF(AND('Mapa final'!$Y$21="Muy Baja",'Mapa final'!$AA$21="Catastrófico"),CONCATENATE("R8C",'Mapa final'!$O$21),"")</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256"/>
      <c r="C54" s="256"/>
      <c r="D54" s="257"/>
      <c r="E54" s="355"/>
      <c r="F54" s="354"/>
      <c r="G54" s="354"/>
      <c r="H54" s="354"/>
      <c r="I54" s="370"/>
      <c r="J54" s="74" t="str">
        <f>IF(AND('Mapa final'!$Y$22="Muy Baja",'Mapa final'!$AA$22="Leve"),CONCATENATE("R9C",'Mapa final'!$O$22),"")</f>
        <v/>
      </c>
      <c r="K54" s="75" t="str">
        <f>IF(AND('Mapa final'!$Y$23="Muy Baja",'Mapa final'!$AA$23="Leve"),CONCATENATE("R9C",'Mapa final'!$O$23),"")</f>
        <v/>
      </c>
      <c r="L54" s="75" t="str">
        <f>IF(AND('Mapa final'!$Y$24="Muy Baja",'Mapa final'!$AA$24="Leve"),CONCATENATE("R9C",'Mapa final'!$O$24),"")</f>
        <v/>
      </c>
      <c r="M54" s="75" t="str">
        <f>IF(AND('Mapa final'!$Y$25="Muy Baja",'Mapa final'!$AA$25="Leve"),CONCATENATE("R9C",'Mapa final'!$O$25),"")</f>
        <v/>
      </c>
      <c r="N54" s="75" t="str">
        <f>IF(AND('Mapa final'!$Y$26="Muy Baja",'Mapa final'!$AA$26="Leve"),CONCATENATE("R9C",'Mapa final'!$O$26),"")</f>
        <v/>
      </c>
      <c r="O54" s="76" t="str">
        <f>IF(AND('Mapa final'!$Y$27="Muy Baja",'Mapa final'!$AA$27="Leve"),CONCATENATE("R9C",'Mapa final'!$O$27),"")</f>
        <v/>
      </c>
      <c r="P54" s="74" t="str">
        <f>IF(AND('Mapa final'!$Y$22="Muy Baja",'Mapa final'!$AA$22="Menor"),CONCATENATE("R9C",'Mapa final'!$O$22),"")</f>
        <v/>
      </c>
      <c r="Q54" s="75" t="str">
        <f>IF(AND('Mapa final'!$Y$23="Muy Baja",'Mapa final'!$AA$23="Menor"),CONCATENATE("R9C",'Mapa final'!$O$23),"")</f>
        <v/>
      </c>
      <c r="R54" s="75" t="str">
        <f>IF(AND('Mapa final'!$Y$24="Muy Baja",'Mapa final'!$AA$24="Menor"),CONCATENATE("R9C",'Mapa final'!$O$24),"")</f>
        <v/>
      </c>
      <c r="S54" s="75" t="str">
        <f>IF(AND('Mapa final'!$Y$25="Muy Baja",'Mapa final'!$AA$25="Menor"),CONCATENATE("R9C",'Mapa final'!$O$25),"")</f>
        <v/>
      </c>
      <c r="T54" s="75" t="str">
        <f>IF(AND('Mapa final'!$Y$26="Muy Baja",'Mapa final'!$AA$26="Menor"),CONCATENATE("R9C",'Mapa final'!$O$26),"")</f>
        <v/>
      </c>
      <c r="U54" s="76" t="str">
        <f>IF(AND('Mapa final'!$Y$27="Muy Baja",'Mapa final'!$AA$27="Menor"),CONCATENATE("R9C",'Mapa final'!$O$27),"")</f>
        <v/>
      </c>
      <c r="V54" s="65" t="str">
        <f>IF(AND('Mapa final'!$Y$22="Muy Baja",'Mapa final'!$AA$22="Moderado"),CONCATENATE("R9C",'Mapa final'!$O$22),"")</f>
        <v/>
      </c>
      <c r="W54" s="66" t="str">
        <f>IF(AND('Mapa final'!$Y$23="Muy Baja",'Mapa final'!$AA$23="Moderado"),CONCATENATE("R9C",'Mapa final'!$O$23),"")</f>
        <v/>
      </c>
      <c r="X54" s="66" t="str">
        <f>IF(AND('Mapa final'!$Y$24="Muy Baja",'Mapa final'!$AA$24="Moderado"),CONCATENATE("R9C",'Mapa final'!$O$24),"")</f>
        <v/>
      </c>
      <c r="Y54" s="66" t="str">
        <f>IF(AND('Mapa final'!$Y$25="Muy Baja",'Mapa final'!$AA$25="Moderado"),CONCATENATE("R9C",'Mapa final'!$O$25),"")</f>
        <v/>
      </c>
      <c r="Z54" s="66" t="str">
        <f>IF(AND('Mapa final'!$Y$26="Muy Baja",'Mapa final'!$AA$26="Moderado"),CONCATENATE("R9C",'Mapa final'!$O$26),"")</f>
        <v/>
      </c>
      <c r="AA54" s="67" t="str">
        <f>IF(AND('Mapa final'!$Y$27="Muy Baja",'Mapa final'!$AA$27="Moderado"),CONCATENATE("R9C",'Mapa final'!$O$27),"")</f>
        <v/>
      </c>
      <c r="AB54" s="50" t="str">
        <f>IF(AND('Mapa final'!$Y$22="Muy Baja",'Mapa final'!$AA$22="Mayor"),CONCATENATE("R9C",'Mapa final'!$O$22),"")</f>
        <v/>
      </c>
      <c r="AC54" s="51" t="str">
        <f>IF(AND('Mapa final'!$Y$23="Muy Baja",'Mapa final'!$AA$23="Mayor"),CONCATENATE("R9C",'Mapa final'!$O$23),"")</f>
        <v/>
      </c>
      <c r="AD54" s="51" t="str">
        <f>IF(AND('Mapa final'!$Y$24="Muy Baja",'Mapa final'!$AA$24="Mayor"),CONCATENATE("R9C",'Mapa final'!$O$24),"")</f>
        <v/>
      </c>
      <c r="AE54" s="51" t="str">
        <f>IF(AND('Mapa final'!$Y$25="Muy Baja",'Mapa final'!$AA$25="Mayor"),CONCATENATE("R9C",'Mapa final'!$O$25),"")</f>
        <v/>
      </c>
      <c r="AF54" s="51" t="str">
        <f>IF(AND('Mapa final'!$Y$26="Muy Baja",'Mapa final'!$AA$26="Mayor"),CONCATENATE("R9C",'Mapa final'!$O$26),"")</f>
        <v/>
      </c>
      <c r="AG54" s="52" t="str">
        <f>IF(AND('Mapa final'!$Y$27="Muy Baja",'Mapa final'!$AA$27="Mayor"),CONCATENATE("R9C",'Mapa final'!$O$27),"")</f>
        <v/>
      </c>
      <c r="AH54" s="53" t="str">
        <f>IF(AND('Mapa final'!$Y$22="Muy Baja",'Mapa final'!$AA$22="Catastrófico"),CONCATENATE("R9C",'Mapa final'!$O$22),"")</f>
        <v/>
      </c>
      <c r="AI54" s="54" t="str">
        <f>IF(AND('Mapa final'!$Y$23="Muy Baja",'Mapa final'!$AA$23="Catastrófico"),CONCATENATE("R9C",'Mapa final'!$O$23),"")</f>
        <v/>
      </c>
      <c r="AJ54" s="54" t="str">
        <f>IF(AND('Mapa final'!$Y$24="Muy Baja",'Mapa final'!$AA$24="Catastrófico"),CONCATENATE("R9C",'Mapa final'!$O$24),"")</f>
        <v/>
      </c>
      <c r="AK54" s="54" t="str">
        <f>IF(AND('Mapa final'!$Y$25="Muy Baja",'Mapa final'!$AA$25="Catastrófico"),CONCATENATE("R9C",'Mapa final'!$O$25),"")</f>
        <v/>
      </c>
      <c r="AL54" s="54" t="str">
        <f>IF(AND('Mapa final'!$Y$26="Muy Baja",'Mapa final'!$AA$26="Catastrófico"),CONCATENATE("R9C",'Mapa final'!$O$26),"")</f>
        <v/>
      </c>
      <c r="AM54" s="55" t="str">
        <f>IF(AND('Mapa final'!$Y$27="Muy Baja",'Mapa final'!$AA$27="Catastrófico"),CONCATENATE("R9C",'Mapa final'!$O$27),"")</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256"/>
      <c r="C55" s="256"/>
      <c r="D55" s="257"/>
      <c r="E55" s="356"/>
      <c r="F55" s="357"/>
      <c r="G55" s="357"/>
      <c r="H55" s="357"/>
      <c r="I55" s="371"/>
      <c r="J55" s="77" t="str">
        <f>IF(AND('Mapa final'!$Y$28="Muy Baja",'Mapa final'!$AA$28="Leve"),CONCATENATE("R10C",'Mapa final'!$O$28),"")</f>
        <v/>
      </c>
      <c r="K55" s="78" t="str">
        <f>IF(AND('Mapa final'!$Y$29="Muy Baja",'Mapa final'!$AA$29="Leve"),CONCATENATE("R10C",'Mapa final'!$O$29),"")</f>
        <v/>
      </c>
      <c r="L55" s="78" t="str">
        <f>IF(AND('Mapa final'!$Y$30="Muy Baja",'Mapa final'!$AA$30="Leve"),CONCATENATE("R10C",'Mapa final'!$O$30),"")</f>
        <v/>
      </c>
      <c r="M55" s="78" t="str">
        <f>IF(AND('Mapa final'!$Y$31="Muy Baja",'Mapa final'!$AA$31="Leve"),CONCATENATE("R10C",'Mapa final'!$O$31),"")</f>
        <v/>
      </c>
      <c r="N55" s="78" t="str">
        <f>IF(AND('Mapa final'!$Y$32="Muy Baja",'Mapa final'!$AA$32="Leve"),CONCATENATE("R10C",'Mapa final'!$O$32),"")</f>
        <v/>
      </c>
      <c r="O55" s="79" t="str">
        <f>IF(AND('Mapa final'!$Y$33="Muy Baja",'Mapa final'!$AA$33="Leve"),CONCATENATE("R10C",'Mapa final'!$O$33),"")</f>
        <v/>
      </c>
      <c r="P55" s="77" t="str">
        <f>IF(AND('Mapa final'!$Y$28="Muy Baja",'Mapa final'!$AA$28="Menor"),CONCATENATE("R10C",'Mapa final'!$O$28),"")</f>
        <v/>
      </c>
      <c r="Q55" s="78" t="str">
        <f>IF(AND('Mapa final'!$Y$29="Muy Baja",'Mapa final'!$AA$29="Menor"),CONCATENATE("R10C",'Mapa final'!$O$29),"")</f>
        <v/>
      </c>
      <c r="R55" s="78" t="str">
        <f>IF(AND('Mapa final'!$Y$30="Muy Baja",'Mapa final'!$AA$30="Menor"),CONCATENATE("R10C",'Mapa final'!$O$30),"")</f>
        <v/>
      </c>
      <c r="S55" s="78" t="str">
        <f>IF(AND('Mapa final'!$Y$31="Muy Baja",'Mapa final'!$AA$31="Menor"),CONCATENATE("R10C",'Mapa final'!$O$31),"")</f>
        <v/>
      </c>
      <c r="T55" s="78" t="str">
        <f>IF(AND('Mapa final'!$Y$32="Muy Baja",'Mapa final'!$AA$32="Menor"),CONCATENATE("R10C",'Mapa final'!$O$32),"")</f>
        <v/>
      </c>
      <c r="U55" s="79" t="str">
        <f>IF(AND('Mapa final'!$Y$33="Muy Baja",'Mapa final'!$AA$33="Menor"),CONCATENATE("R10C",'Mapa final'!$O$33),"")</f>
        <v/>
      </c>
      <c r="V55" s="68" t="str">
        <f>IF(AND('Mapa final'!$Y$28="Muy Baja",'Mapa final'!$AA$28="Moderado"),CONCATENATE("R10C",'Mapa final'!$O$28),"")</f>
        <v/>
      </c>
      <c r="W55" s="69" t="str">
        <f>IF(AND('Mapa final'!$Y$29="Muy Baja",'Mapa final'!$AA$29="Moderado"),CONCATENATE("R10C",'Mapa final'!$O$29),"")</f>
        <v/>
      </c>
      <c r="X55" s="69" t="str">
        <f>IF(AND('Mapa final'!$Y$30="Muy Baja",'Mapa final'!$AA$30="Moderado"),CONCATENATE("R10C",'Mapa final'!$O$30),"")</f>
        <v/>
      </c>
      <c r="Y55" s="69" t="str">
        <f>IF(AND('Mapa final'!$Y$31="Muy Baja",'Mapa final'!$AA$31="Moderado"),CONCATENATE("R10C",'Mapa final'!$O$31),"")</f>
        <v/>
      </c>
      <c r="Z55" s="69" t="str">
        <f>IF(AND('Mapa final'!$Y$32="Muy Baja",'Mapa final'!$AA$32="Moderado"),CONCATENATE("R10C",'Mapa final'!$O$32),"")</f>
        <v/>
      </c>
      <c r="AA55" s="70" t="str">
        <f>IF(AND('Mapa final'!$Y$33="Muy Baja",'Mapa final'!$AA$33="Moderado"),CONCATENATE("R10C",'Mapa final'!$O$33),"")</f>
        <v/>
      </c>
      <c r="AB55" s="56" t="str">
        <f>IF(AND('Mapa final'!$Y$28="Muy Baja",'Mapa final'!$AA$28="Mayor"),CONCATENATE("R10C",'Mapa final'!$O$28),"")</f>
        <v/>
      </c>
      <c r="AC55" s="57" t="str">
        <f>IF(AND('Mapa final'!$Y$29="Muy Baja",'Mapa final'!$AA$29="Mayor"),CONCATENATE("R10C",'Mapa final'!$O$29),"")</f>
        <v/>
      </c>
      <c r="AD55" s="57" t="str">
        <f>IF(AND('Mapa final'!$Y$30="Muy Baja",'Mapa final'!$AA$30="Mayor"),CONCATENATE("R10C",'Mapa final'!$O$30),"")</f>
        <v/>
      </c>
      <c r="AE55" s="57" t="str">
        <f>IF(AND('Mapa final'!$Y$31="Muy Baja",'Mapa final'!$AA$31="Mayor"),CONCATENATE("R10C",'Mapa final'!$O$31),"")</f>
        <v/>
      </c>
      <c r="AF55" s="57" t="str">
        <f>IF(AND('Mapa final'!$Y$32="Muy Baja",'Mapa final'!$AA$32="Mayor"),CONCATENATE("R10C",'Mapa final'!$O$32),"")</f>
        <v/>
      </c>
      <c r="AG55" s="58" t="str">
        <f>IF(AND('Mapa final'!$Y$33="Muy Baja",'Mapa final'!$AA$33="Mayor"),CONCATENATE("R10C",'Mapa final'!$O$33),"")</f>
        <v/>
      </c>
      <c r="AH55" s="59" t="str">
        <f>IF(AND('Mapa final'!$Y$28="Muy Baja",'Mapa final'!$AA$28="Catastrófico"),CONCATENATE("R10C",'Mapa final'!$O$28),"")</f>
        <v/>
      </c>
      <c r="AI55" s="60" t="str">
        <f>IF(AND('Mapa final'!$Y$29="Muy Baja",'Mapa final'!$AA$29="Catastrófico"),CONCATENATE("R10C",'Mapa final'!$O$29),"")</f>
        <v/>
      </c>
      <c r="AJ55" s="60" t="str">
        <f>IF(AND('Mapa final'!$Y$30="Muy Baja",'Mapa final'!$AA$30="Catastrófico"),CONCATENATE("R10C",'Mapa final'!$O$30),"")</f>
        <v/>
      </c>
      <c r="AK55" s="60" t="str">
        <f>IF(AND('Mapa final'!$Y$31="Muy Baja",'Mapa final'!$AA$31="Catastrófico"),CONCATENATE("R10C",'Mapa final'!$O$31),"")</f>
        <v/>
      </c>
      <c r="AL55" s="60" t="str">
        <f>IF(AND('Mapa final'!$Y$32="Muy Baja",'Mapa final'!$AA$32="Catastrófico"),CONCATENATE("R10C",'Mapa final'!$O$32),"")</f>
        <v/>
      </c>
      <c r="AM55" s="61" t="str">
        <f>IF(AND('Mapa final'!$Y$33="Muy Baja",'Mapa final'!$AA$33="Catastrófico"),CONCATENATE("R10C",'Mapa final'!$O$33),"")</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351" t="s">
        <v>112</v>
      </c>
      <c r="K56" s="352"/>
      <c r="L56" s="352"/>
      <c r="M56" s="352"/>
      <c r="N56" s="352"/>
      <c r="O56" s="369"/>
      <c r="P56" s="351" t="s">
        <v>111</v>
      </c>
      <c r="Q56" s="352"/>
      <c r="R56" s="352"/>
      <c r="S56" s="352"/>
      <c r="T56" s="352"/>
      <c r="U56" s="369"/>
      <c r="V56" s="351" t="s">
        <v>110</v>
      </c>
      <c r="W56" s="352"/>
      <c r="X56" s="352"/>
      <c r="Y56" s="352"/>
      <c r="Z56" s="352"/>
      <c r="AA56" s="369"/>
      <c r="AB56" s="351" t="s">
        <v>109</v>
      </c>
      <c r="AC56" s="390"/>
      <c r="AD56" s="352"/>
      <c r="AE56" s="352"/>
      <c r="AF56" s="352"/>
      <c r="AG56" s="369"/>
      <c r="AH56" s="351" t="s">
        <v>108</v>
      </c>
      <c r="AI56" s="352"/>
      <c r="AJ56" s="352"/>
      <c r="AK56" s="352"/>
      <c r="AL56" s="352"/>
      <c r="AM56" s="369"/>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355"/>
      <c r="K57" s="354"/>
      <c r="L57" s="354"/>
      <c r="M57" s="354"/>
      <c r="N57" s="354"/>
      <c r="O57" s="370"/>
      <c r="P57" s="355"/>
      <c r="Q57" s="354"/>
      <c r="R57" s="354"/>
      <c r="S57" s="354"/>
      <c r="T57" s="354"/>
      <c r="U57" s="370"/>
      <c r="V57" s="355"/>
      <c r="W57" s="354"/>
      <c r="X57" s="354"/>
      <c r="Y57" s="354"/>
      <c r="Z57" s="354"/>
      <c r="AA57" s="370"/>
      <c r="AB57" s="355"/>
      <c r="AC57" s="354"/>
      <c r="AD57" s="354"/>
      <c r="AE57" s="354"/>
      <c r="AF57" s="354"/>
      <c r="AG57" s="370"/>
      <c r="AH57" s="355"/>
      <c r="AI57" s="354"/>
      <c r="AJ57" s="354"/>
      <c r="AK57" s="354"/>
      <c r="AL57" s="354"/>
      <c r="AM57" s="37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355"/>
      <c r="K58" s="354"/>
      <c r="L58" s="354"/>
      <c r="M58" s="354"/>
      <c r="N58" s="354"/>
      <c r="O58" s="370"/>
      <c r="P58" s="355"/>
      <c r="Q58" s="354"/>
      <c r="R58" s="354"/>
      <c r="S58" s="354"/>
      <c r="T58" s="354"/>
      <c r="U58" s="370"/>
      <c r="V58" s="355"/>
      <c r="W58" s="354"/>
      <c r="X58" s="354"/>
      <c r="Y58" s="354"/>
      <c r="Z58" s="354"/>
      <c r="AA58" s="370"/>
      <c r="AB58" s="355"/>
      <c r="AC58" s="354"/>
      <c r="AD58" s="354"/>
      <c r="AE58" s="354"/>
      <c r="AF58" s="354"/>
      <c r="AG58" s="370"/>
      <c r="AH58" s="355"/>
      <c r="AI58" s="354"/>
      <c r="AJ58" s="354"/>
      <c r="AK58" s="354"/>
      <c r="AL58" s="354"/>
      <c r="AM58" s="37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355"/>
      <c r="K59" s="354"/>
      <c r="L59" s="354"/>
      <c r="M59" s="354"/>
      <c r="N59" s="354"/>
      <c r="O59" s="370"/>
      <c r="P59" s="355"/>
      <c r="Q59" s="354"/>
      <c r="R59" s="354"/>
      <c r="S59" s="354"/>
      <c r="T59" s="354"/>
      <c r="U59" s="370"/>
      <c r="V59" s="355"/>
      <c r="W59" s="354"/>
      <c r="X59" s="354"/>
      <c r="Y59" s="354"/>
      <c r="Z59" s="354"/>
      <c r="AA59" s="370"/>
      <c r="AB59" s="355"/>
      <c r="AC59" s="354"/>
      <c r="AD59" s="354"/>
      <c r="AE59" s="354"/>
      <c r="AF59" s="354"/>
      <c r="AG59" s="370"/>
      <c r="AH59" s="355"/>
      <c r="AI59" s="354"/>
      <c r="AJ59" s="354"/>
      <c r="AK59" s="354"/>
      <c r="AL59" s="354"/>
      <c r="AM59" s="37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355"/>
      <c r="K60" s="354"/>
      <c r="L60" s="354"/>
      <c r="M60" s="354"/>
      <c r="N60" s="354"/>
      <c r="O60" s="370"/>
      <c r="P60" s="355"/>
      <c r="Q60" s="354"/>
      <c r="R60" s="354"/>
      <c r="S60" s="354"/>
      <c r="T60" s="354"/>
      <c r="U60" s="370"/>
      <c r="V60" s="355"/>
      <c r="W60" s="354"/>
      <c r="X60" s="354"/>
      <c r="Y60" s="354"/>
      <c r="Z60" s="354"/>
      <c r="AA60" s="370"/>
      <c r="AB60" s="355"/>
      <c r="AC60" s="354"/>
      <c r="AD60" s="354"/>
      <c r="AE60" s="354"/>
      <c r="AF60" s="354"/>
      <c r="AG60" s="370"/>
      <c r="AH60" s="355"/>
      <c r="AI60" s="354"/>
      <c r="AJ60" s="354"/>
      <c r="AK60" s="354"/>
      <c r="AL60" s="354"/>
      <c r="AM60" s="37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356"/>
      <c r="K61" s="357"/>
      <c r="L61" s="357"/>
      <c r="M61" s="357"/>
      <c r="N61" s="357"/>
      <c r="O61" s="371"/>
      <c r="P61" s="356"/>
      <c r="Q61" s="357"/>
      <c r="R61" s="357"/>
      <c r="S61" s="357"/>
      <c r="T61" s="357"/>
      <c r="U61" s="371"/>
      <c r="V61" s="356"/>
      <c r="W61" s="357"/>
      <c r="X61" s="357"/>
      <c r="Y61" s="357"/>
      <c r="Z61" s="357"/>
      <c r="AA61" s="371"/>
      <c r="AB61" s="356"/>
      <c r="AC61" s="357"/>
      <c r="AD61" s="357"/>
      <c r="AE61" s="357"/>
      <c r="AF61" s="357"/>
      <c r="AG61" s="371"/>
      <c r="AH61" s="356"/>
      <c r="AI61" s="357"/>
      <c r="AJ61" s="357"/>
      <c r="AK61" s="357"/>
      <c r="AL61" s="357"/>
      <c r="AM61" s="37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1"/>
      <c r="AV63" s="81"/>
      <c r="AW63" s="81"/>
      <c r="AX63" s="81"/>
      <c r="AY63" s="81"/>
      <c r="AZ63" s="81"/>
      <c r="BA63" s="81"/>
      <c r="BB63" s="81"/>
      <c r="BC63" s="81"/>
      <c r="BD63" s="81"/>
      <c r="BE63" s="81"/>
      <c r="BF63" s="81"/>
      <c r="BG63" s="81"/>
      <c r="BH63" s="81"/>
    </row>
    <row r="64" spans="1:80" ht="15" customHeight="1" x14ac:dyDescent="0.25">
      <c r="A64" s="81"/>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15" sqref="C1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1"/>
      <c r="B1" s="391" t="s">
        <v>55</v>
      </c>
      <c r="C1" s="391"/>
      <c r="D1" s="391"/>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52</v>
      </c>
      <c r="D3" s="11" t="s">
        <v>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51</v>
      </c>
      <c r="C4" s="13" t="s">
        <v>102</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53</v>
      </c>
      <c r="C5" s="16" t="s">
        <v>103</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107</v>
      </c>
      <c r="C6" s="16" t="s">
        <v>104</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6</v>
      </c>
      <c r="C7" s="16" t="s">
        <v>105</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54</v>
      </c>
      <c r="C8" s="16" t="s">
        <v>106</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5"/>
      <c r="C9" s="105"/>
      <c r="D9" s="105"/>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6"/>
      <c r="C10" s="105"/>
      <c r="D10" s="105"/>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5"/>
      <c r="C11" s="105"/>
      <c r="D11" s="105"/>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5"/>
      <c r="C12" s="105"/>
      <c r="D12" s="105"/>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5"/>
      <c r="C13" s="105"/>
      <c r="D13" s="105"/>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5"/>
      <c r="C14" s="105"/>
      <c r="D14" s="105"/>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5"/>
      <c r="C15" s="105"/>
      <c r="D15" s="105"/>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5"/>
      <c r="C16" s="105"/>
      <c r="D16" s="105"/>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5"/>
      <c r="C17" s="105"/>
      <c r="D17" s="105"/>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5"/>
      <c r="C18" s="105"/>
      <c r="D18" s="105"/>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C1" zoomScale="80" zoomScaleNormal="8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392" t="s">
        <v>63</v>
      </c>
      <c r="C1" s="392"/>
      <c r="D1" s="392"/>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102"/>
      <c r="C3" s="34" t="s">
        <v>56</v>
      </c>
      <c r="D3" s="34" t="s">
        <v>57</v>
      </c>
      <c r="E3" s="81"/>
      <c r="F3" s="81"/>
      <c r="G3" s="81"/>
      <c r="H3" s="81"/>
      <c r="I3" s="81"/>
      <c r="J3" s="81"/>
      <c r="K3" s="81"/>
      <c r="L3" s="81"/>
      <c r="M3" s="81"/>
      <c r="N3" s="81"/>
      <c r="O3" s="81"/>
      <c r="P3" s="81"/>
      <c r="Q3" s="81"/>
      <c r="R3" s="81"/>
      <c r="S3" s="81"/>
      <c r="T3" s="81"/>
      <c r="U3" s="81"/>
    </row>
    <row r="4" spans="1:21" ht="33.75" x14ac:dyDescent="0.25">
      <c r="A4" s="101" t="s">
        <v>83</v>
      </c>
      <c r="B4" s="37" t="s">
        <v>101</v>
      </c>
      <c r="C4" s="42" t="s">
        <v>158</v>
      </c>
      <c r="D4" s="35" t="s">
        <v>97</v>
      </c>
      <c r="E4" s="81"/>
      <c r="F4" s="81"/>
      <c r="G4" s="81"/>
      <c r="H4" s="81"/>
      <c r="I4" s="81"/>
      <c r="J4" s="81"/>
      <c r="K4" s="81"/>
      <c r="L4" s="81"/>
      <c r="M4" s="81"/>
      <c r="N4" s="81"/>
      <c r="O4" s="81"/>
      <c r="P4" s="81"/>
      <c r="Q4" s="81"/>
      <c r="R4" s="81"/>
      <c r="S4" s="81"/>
      <c r="T4" s="81"/>
      <c r="U4" s="81"/>
    </row>
    <row r="5" spans="1:21" ht="67.5" x14ac:dyDescent="0.25">
      <c r="A5" s="101" t="s">
        <v>84</v>
      </c>
      <c r="B5" s="38" t="s">
        <v>59</v>
      </c>
      <c r="C5" s="43" t="s">
        <v>93</v>
      </c>
      <c r="D5" s="36" t="s">
        <v>98</v>
      </c>
      <c r="E5" s="81"/>
      <c r="F5" s="81"/>
      <c r="G5" s="81"/>
      <c r="H5" s="81"/>
      <c r="I5" s="81"/>
      <c r="J5" s="81"/>
      <c r="K5" s="81"/>
      <c r="L5" s="81"/>
      <c r="M5" s="81"/>
      <c r="N5" s="81"/>
      <c r="O5" s="81"/>
      <c r="P5" s="81"/>
      <c r="Q5" s="81"/>
      <c r="R5" s="81"/>
      <c r="S5" s="81"/>
      <c r="T5" s="81"/>
      <c r="U5" s="81"/>
    </row>
    <row r="6" spans="1:21" ht="67.5" x14ac:dyDescent="0.25">
      <c r="A6" s="101" t="s">
        <v>81</v>
      </c>
      <c r="B6" s="39" t="s">
        <v>60</v>
      </c>
      <c r="C6" s="43" t="s">
        <v>94</v>
      </c>
      <c r="D6" s="36" t="s">
        <v>100</v>
      </c>
      <c r="E6" s="81"/>
      <c r="F6" s="81"/>
      <c r="G6" s="81"/>
      <c r="H6" s="81"/>
      <c r="I6" s="81"/>
      <c r="J6" s="81"/>
      <c r="K6" s="81"/>
      <c r="L6" s="81"/>
      <c r="M6" s="81"/>
      <c r="N6" s="81"/>
      <c r="O6" s="81"/>
      <c r="P6" s="81"/>
      <c r="Q6" s="81"/>
      <c r="R6" s="81"/>
      <c r="S6" s="81"/>
      <c r="T6" s="81"/>
      <c r="U6" s="81"/>
    </row>
    <row r="7" spans="1:21" ht="101.25" x14ac:dyDescent="0.25">
      <c r="A7" s="101" t="s">
        <v>7</v>
      </c>
      <c r="B7" s="40" t="s">
        <v>61</v>
      </c>
      <c r="C7" s="43" t="s">
        <v>95</v>
      </c>
      <c r="D7" s="36" t="s">
        <v>99</v>
      </c>
      <c r="E7" s="81"/>
      <c r="F7" s="81"/>
      <c r="G7" s="81"/>
      <c r="H7" s="81"/>
      <c r="I7" s="81"/>
      <c r="J7" s="81"/>
      <c r="K7" s="81"/>
      <c r="L7" s="81"/>
      <c r="M7" s="81"/>
      <c r="N7" s="81"/>
      <c r="O7" s="81"/>
      <c r="P7" s="81"/>
      <c r="Q7" s="81"/>
      <c r="R7" s="81"/>
      <c r="S7" s="81"/>
      <c r="T7" s="81"/>
      <c r="U7" s="81"/>
    </row>
    <row r="8" spans="1:21" ht="67.5" x14ac:dyDescent="0.25">
      <c r="A8" s="101" t="s">
        <v>85</v>
      </c>
      <c r="B8" s="41" t="s">
        <v>62</v>
      </c>
      <c r="C8" s="43" t="s">
        <v>96</v>
      </c>
      <c r="D8" s="36" t="s">
        <v>118</v>
      </c>
      <c r="E8" s="81"/>
      <c r="F8" s="81"/>
      <c r="G8" s="81"/>
      <c r="H8" s="81"/>
      <c r="I8" s="81"/>
      <c r="J8" s="81"/>
      <c r="K8" s="81"/>
      <c r="L8" s="81"/>
      <c r="M8" s="81"/>
      <c r="N8" s="81"/>
      <c r="O8" s="81"/>
      <c r="P8" s="81"/>
      <c r="Q8" s="81"/>
      <c r="R8" s="81"/>
      <c r="S8" s="81"/>
      <c r="T8" s="81"/>
      <c r="U8" s="81"/>
    </row>
    <row r="9" spans="1:21" ht="20.25" x14ac:dyDescent="0.25">
      <c r="A9" s="101"/>
      <c r="B9" s="101"/>
      <c r="C9" s="103"/>
      <c r="D9" s="103"/>
      <c r="E9" s="81"/>
      <c r="F9" s="81"/>
      <c r="G9" s="81"/>
      <c r="H9" s="81"/>
      <c r="I9" s="81"/>
      <c r="J9" s="81"/>
      <c r="K9" s="81"/>
      <c r="L9" s="81"/>
      <c r="M9" s="81"/>
      <c r="N9" s="81"/>
      <c r="O9" s="81"/>
      <c r="P9" s="81"/>
      <c r="Q9" s="81"/>
      <c r="R9" s="81"/>
      <c r="S9" s="81"/>
      <c r="T9" s="81"/>
      <c r="U9" s="81"/>
    </row>
    <row r="10" spans="1:21" ht="16.5" x14ac:dyDescent="0.25">
      <c r="A10" s="101"/>
      <c r="B10" s="104"/>
      <c r="C10" s="104"/>
      <c r="D10" s="104"/>
      <c r="E10" s="81"/>
      <c r="F10" s="81"/>
      <c r="G10" s="81"/>
      <c r="H10" s="81"/>
      <c r="I10" s="81"/>
      <c r="J10" s="81"/>
      <c r="K10" s="81"/>
      <c r="L10" s="81"/>
      <c r="M10" s="81"/>
      <c r="N10" s="81"/>
      <c r="O10" s="81"/>
      <c r="P10" s="81"/>
      <c r="Q10" s="81"/>
      <c r="R10" s="81"/>
      <c r="S10" s="81"/>
      <c r="T10" s="81"/>
      <c r="U10" s="81"/>
    </row>
    <row r="11" spans="1:21" x14ac:dyDescent="0.25">
      <c r="A11" s="101"/>
      <c r="B11" s="101" t="s">
        <v>91</v>
      </c>
      <c r="C11" s="101" t="s">
        <v>146</v>
      </c>
      <c r="D11" s="101" t="s">
        <v>153</v>
      </c>
      <c r="E11" s="81"/>
      <c r="F11" s="81"/>
      <c r="G11" s="81"/>
      <c r="H11" s="81"/>
      <c r="I11" s="81"/>
      <c r="J11" s="81"/>
      <c r="K11" s="81"/>
      <c r="L11" s="81"/>
      <c r="M11" s="81"/>
      <c r="N11" s="81"/>
      <c r="O11" s="81"/>
      <c r="P11" s="81"/>
      <c r="Q11" s="81"/>
      <c r="R11" s="81"/>
      <c r="S11" s="81"/>
      <c r="T11" s="81"/>
      <c r="U11" s="81"/>
    </row>
    <row r="12" spans="1:21" x14ac:dyDescent="0.25">
      <c r="A12" s="101"/>
      <c r="B12" s="101" t="s">
        <v>89</v>
      </c>
      <c r="C12" s="101" t="s">
        <v>150</v>
      </c>
      <c r="D12" s="101" t="s">
        <v>154</v>
      </c>
      <c r="E12" s="81"/>
      <c r="F12" s="81"/>
      <c r="G12" s="81"/>
      <c r="H12" s="81"/>
      <c r="I12" s="81"/>
      <c r="J12" s="81"/>
      <c r="K12" s="81"/>
      <c r="L12" s="81"/>
      <c r="M12" s="81"/>
      <c r="N12" s="81"/>
      <c r="O12" s="81"/>
      <c r="P12" s="81"/>
      <c r="Q12" s="81"/>
      <c r="R12" s="81"/>
      <c r="S12" s="81"/>
      <c r="T12" s="81"/>
      <c r="U12" s="81"/>
    </row>
    <row r="13" spans="1:21" x14ac:dyDescent="0.25">
      <c r="A13" s="101"/>
      <c r="B13" s="101"/>
      <c r="C13" s="101" t="s">
        <v>149</v>
      </c>
      <c r="D13" s="101" t="s">
        <v>155</v>
      </c>
      <c r="E13" s="81"/>
      <c r="F13" s="81"/>
      <c r="G13" s="81"/>
      <c r="H13" s="81"/>
      <c r="I13" s="81"/>
      <c r="J13" s="81"/>
      <c r="K13" s="81"/>
      <c r="L13" s="81"/>
      <c r="M13" s="81"/>
      <c r="N13" s="81"/>
      <c r="O13" s="81"/>
      <c r="P13" s="81"/>
      <c r="Q13" s="81"/>
      <c r="R13" s="81"/>
      <c r="S13" s="81"/>
      <c r="T13" s="81"/>
      <c r="U13" s="81"/>
    </row>
    <row r="14" spans="1:21" x14ac:dyDescent="0.25">
      <c r="A14" s="101"/>
      <c r="B14" s="101"/>
      <c r="C14" s="101" t="s">
        <v>151</v>
      </c>
      <c r="D14" s="101" t="s">
        <v>156</v>
      </c>
      <c r="E14" s="81"/>
      <c r="F14" s="81"/>
      <c r="G14" s="81"/>
      <c r="H14" s="81"/>
      <c r="I14" s="81"/>
      <c r="J14" s="81"/>
      <c r="K14" s="81"/>
      <c r="L14" s="81"/>
      <c r="M14" s="81"/>
      <c r="N14" s="81"/>
      <c r="O14" s="81"/>
      <c r="P14" s="81"/>
      <c r="Q14" s="81"/>
      <c r="R14" s="81"/>
      <c r="S14" s="81"/>
      <c r="T14" s="81"/>
      <c r="U14" s="81"/>
    </row>
    <row r="15" spans="1:21" x14ac:dyDescent="0.25">
      <c r="A15" s="101"/>
      <c r="B15" s="101"/>
      <c r="C15" s="101" t="s">
        <v>152</v>
      </c>
      <c r="D15" s="101" t="s">
        <v>157</v>
      </c>
      <c r="E15" s="81"/>
      <c r="F15" s="81"/>
      <c r="G15" s="81"/>
      <c r="H15" s="81"/>
      <c r="I15" s="81"/>
      <c r="J15" s="81"/>
      <c r="K15" s="81"/>
      <c r="L15" s="81"/>
      <c r="M15" s="81"/>
      <c r="N15" s="81"/>
      <c r="O15" s="81"/>
      <c r="P15" s="81"/>
      <c r="Q15" s="81"/>
      <c r="R15" s="81"/>
      <c r="S15" s="81"/>
      <c r="T15" s="81"/>
      <c r="U15" s="81"/>
    </row>
    <row r="16" spans="1:21" x14ac:dyDescent="0.25">
      <c r="A16" s="101"/>
      <c r="B16" s="101"/>
      <c r="C16" s="101"/>
      <c r="D16" s="101"/>
      <c r="E16" s="81"/>
      <c r="F16" s="81"/>
      <c r="G16" s="81"/>
      <c r="H16" s="81"/>
      <c r="I16" s="81"/>
      <c r="J16" s="81"/>
      <c r="K16" s="81"/>
      <c r="L16" s="81"/>
      <c r="M16" s="81"/>
      <c r="N16" s="81"/>
      <c r="O16" s="81"/>
    </row>
    <row r="17" spans="1:15" x14ac:dyDescent="0.25">
      <c r="A17" s="101"/>
      <c r="B17" s="101"/>
      <c r="C17" s="101"/>
      <c r="D17" s="101"/>
      <c r="E17" s="81"/>
      <c r="F17" s="81"/>
      <c r="G17" s="81"/>
      <c r="H17" s="81"/>
      <c r="I17" s="81"/>
      <c r="J17" s="81"/>
      <c r="K17" s="81"/>
      <c r="L17" s="81"/>
      <c r="M17" s="81"/>
      <c r="N17" s="81"/>
      <c r="O17" s="81"/>
    </row>
    <row r="18" spans="1:15" x14ac:dyDescent="0.25">
      <c r="A18" s="101"/>
      <c r="B18" s="105"/>
      <c r="C18" s="105"/>
      <c r="D18" s="105"/>
      <c r="E18" s="81"/>
      <c r="F18" s="81"/>
      <c r="G18" s="81"/>
      <c r="H18" s="81"/>
      <c r="I18" s="81"/>
      <c r="J18" s="81"/>
      <c r="K18" s="81"/>
      <c r="L18" s="81"/>
      <c r="M18" s="81"/>
      <c r="N18" s="81"/>
      <c r="O18" s="81"/>
    </row>
    <row r="19" spans="1:15" x14ac:dyDescent="0.25">
      <c r="A19" s="101"/>
      <c r="B19" s="105"/>
      <c r="C19" s="105"/>
      <c r="D19" s="105"/>
      <c r="E19" s="81"/>
      <c r="F19" s="81"/>
      <c r="G19" s="81"/>
      <c r="H19" s="81"/>
      <c r="I19" s="81"/>
      <c r="J19" s="81"/>
      <c r="K19" s="81"/>
      <c r="L19" s="81"/>
      <c r="M19" s="81"/>
      <c r="N19" s="81"/>
      <c r="O19" s="81"/>
    </row>
    <row r="20" spans="1:15" x14ac:dyDescent="0.25">
      <c r="A20" s="101"/>
      <c r="B20" s="105"/>
      <c r="C20" s="105"/>
      <c r="D20" s="105"/>
      <c r="E20" s="81"/>
      <c r="F20" s="81"/>
      <c r="G20" s="81"/>
      <c r="H20" s="81"/>
      <c r="I20" s="81"/>
      <c r="J20" s="81"/>
      <c r="K20" s="81"/>
      <c r="L20" s="81"/>
      <c r="M20" s="81"/>
      <c r="N20" s="81"/>
      <c r="O20" s="81"/>
    </row>
    <row r="21" spans="1:15" x14ac:dyDescent="0.25">
      <c r="A21" s="101"/>
      <c r="B21" s="105"/>
      <c r="C21" s="105"/>
      <c r="D21" s="105"/>
      <c r="E21" s="81"/>
      <c r="F21" s="81"/>
      <c r="G21" s="81"/>
      <c r="H21" s="81"/>
      <c r="I21" s="81"/>
      <c r="J21" s="81"/>
      <c r="K21" s="81"/>
      <c r="L21" s="81"/>
      <c r="M21" s="81"/>
      <c r="N21" s="81"/>
      <c r="O21" s="81"/>
    </row>
    <row r="22" spans="1:15" ht="20.25" x14ac:dyDescent="0.25">
      <c r="A22" s="101"/>
      <c r="B22" s="101"/>
      <c r="C22" s="103"/>
      <c r="D22" s="103"/>
      <c r="E22" s="81"/>
      <c r="F22" s="81"/>
      <c r="G22" s="81"/>
      <c r="H22" s="81"/>
      <c r="I22" s="81"/>
      <c r="J22" s="81"/>
      <c r="K22" s="81"/>
      <c r="L22" s="81"/>
      <c r="M22" s="81"/>
      <c r="N22" s="81"/>
      <c r="O22" s="81"/>
    </row>
    <row r="23" spans="1:15" ht="20.25" x14ac:dyDescent="0.25">
      <c r="A23" s="101"/>
      <c r="B23" s="101"/>
      <c r="C23" s="103"/>
      <c r="D23" s="103"/>
      <c r="E23" s="81"/>
      <c r="F23" s="81"/>
      <c r="G23" s="81"/>
      <c r="H23" s="81"/>
      <c r="I23" s="81"/>
      <c r="J23" s="81"/>
      <c r="K23" s="81"/>
      <c r="L23" s="81"/>
      <c r="M23" s="81"/>
      <c r="N23" s="81"/>
      <c r="O23" s="81"/>
    </row>
    <row r="24" spans="1:15" ht="20.25" x14ac:dyDescent="0.25">
      <c r="A24" s="101"/>
      <c r="B24" s="101"/>
      <c r="C24" s="103"/>
      <c r="D24" s="103"/>
      <c r="E24" s="81"/>
      <c r="F24" s="81"/>
      <c r="G24" s="81"/>
      <c r="H24" s="81"/>
      <c r="I24" s="81"/>
      <c r="J24" s="81"/>
      <c r="K24" s="81"/>
      <c r="L24" s="81"/>
      <c r="M24" s="81"/>
      <c r="N24" s="81"/>
      <c r="O24" s="81"/>
    </row>
    <row r="25" spans="1:15" ht="20.25" x14ac:dyDescent="0.25">
      <c r="A25" s="101"/>
      <c r="B25" s="101"/>
      <c r="C25" s="103"/>
      <c r="D25" s="103"/>
      <c r="E25" s="81"/>
      <c r="F25" s="81"/>
      <c r="G25" s="81"/>
      <c r="H25" s="81"/>
      <c r="I25" s="81"/>
      <c r="J25" s="81"/>
      <c r="K25" s="81"/>
      <c r="L25" s="81"/>
      <c r="M25" s="81"/>
      <c r="N25" s="81"/>
      <c r="O25" s="81"/>
    </row>
    <row r="26" spans="1:15" ht="20.25" x14ac:dyDescent="0.25">
      <c r="A26" s="101"/>
      <c r="B26" s="101"/>
      <c r="C26" s="103"/>
      <c r="D26" s="103"/>
      <c r="E26" s="81"/>
      <c r="F26" s="81"/>
      <c r="G26" s="81"/>
      <c r="H26" s="81"/>
      <c r="I26" s="81"/>
      <c r="J26" s="81"/>
      <c r="K26" s="81"/>
      <c r="L26" s="81"/>
      <c r="M26" s="81"/>
      <c r="N26" s="81"/>
      <c r="O26" s="81"/>
    </row>
    <row r="27" spans="1:15" ht="20.25" x14ac:dyDescent="0.25">
      <c r="A27" s="101"/>
      <c r="B27" s="101"/>
      <c r="C27" s="103"/>
      <c r="D27" s="103"/>
      <c r="E27" s="81"/>
      <c r="F27" s="81"/>
      <c r="G27" s="81"/>
      <c r="H27" s="81"/>
      <c r="I27" s="81"/>
      <c r="J27" s="81"/>
      <c r="K27" s="81"/>
      <c r="L27" s="81"/>
      <c r="M27" s="81"/>
      <c r="N27" s="81"/>
      <c r="O27" s="81"/>
    </row>
    <row r="28" spans="1:15" ht="20.25" x14ac:dyDescent="0.25">
      <c r="A28" s="101"/>
      <c r="B28" s="101"/>
      <c r="C28" s="103"/>
      <c r="D28" s="103"/>
      <c r="E28" s="81"/>
      <c r="F28" s="81"/>
      <c r="G28" s="81"/>
      <c r="H28" s="81"/>
      <c r="I28" s="81"/>
      <c r="J28" s="81"/>
      <c r="K28" s="81"/>
      <c r="L28" s="81"/>
      <c r="M28" s="81"/>
      <c r="N28" s="81"/>
      <c r="O28" s="81"/>
    </row>
    <row r="29" spans="1:15" ht="20.25" x14ac:dyDescent="0.25">
      <c r="A29" s="101"/>
      <c r="B29" s="101"/>
      <c r="C29" s="103"/>
      <c r="D29" s="103"/>
      <c r="E29" s="81"/>
      <c r="F29" s="81"/>
      <c r="G29" s="81"/>
      <c r="H29" s="81"/>
      <c r="I29" s="81"/>
      <c r="J29" s="81"/>
      <c r="K29" s="81"/>
      <c r="L29" s="81"/>
      <c r="M29" s="81"/>
      <c r="N29" s="81"/>
      <c r="O29" s="81"/>
    </row>
    <row r="30" spans="1:15" ht="20.25" x14ac:dyDescent="0.25">
      <c r="A30" s="101"/>
      <c r="B30" s="101"/>
      <c r="C30" s="103"/>
      <c r="D30" s="103"/>
      <c r="E30" s="81"/>
      <c r="F30" s="81"/>
      <c r="G30" s="81"/>
      <c r="H30" s="81"/>
      <c r="I30" s="81"/>
      <c r="J30" s="81"/>
      <c r="K30" s="81"/>
      <c r="L30" s="81"/>
      <c r="M30" s="81"/>
      <c r="N30" s="81"/>
      <c r="O30" s="81"/>
    </row>
    <row r="31" spans="1:15" ht="20.25" x14ac:dyDescent="0.25">
      <c r="A31" s="101"/>
      <c r="B31" s="101"/>
      <c r="C31" s="103"/>
      <c r="D31" s="103"/>
      <c r="E31" s="81"/>
      <c r="F31" s="81"/>
      <c r="G31" s="81"/>
      <c r="H31" s="81"/>
      <c r="I31" s="81"/>
      <c r="J31" s="81"/>
      <c r="K31" s="81"/>
      <c r="L31" s="81"/>
      <c r="M31" s="81"/>
      <c r="N31" s="81"/>
      <c r="O31" s="81"/>
    </row>
    <row r="32" spans="1:15" ht="20.25" x14ac:dyDescent="0.25">
      <c r="A32" s="101"/>
      <c r="B32" s="101"/>
      <c r="C32" s="103"/>
      <c r="D32" s="103"/>
      <c r="E32" s="81"/>
      <c r="F32" s="81"/>
      <c r="G32" s="81"/>
      <c r="H32" s="81"/>
      <c r="I32" s="81"/>
      <c r="J32" s="81"/>
      <c r="K32" s="81"/>
      <c r="L32" s="81"/>
      <c r="M32" s="81"/>
      <c r="N32" s="81"/>
      <c r="O32" s="81"/>
    </row>
    <row r="33" spans="1:15" ht="20.25" x14ac:dyDescent="0.25">
      <c r="A33" s="101"/>
      <c r="B33" s="101"/>
      <c r="C33" s="103"/>
      <c r="D33" s="103"/>
      <c r="E33" s="81"/>
      <c r="F33" s="81"/>
      <c r="G33" s="81"/>
      <c r="H33" s="81"/>
      <c r="I33" s="81"/>
      <c r="J33" s="81"/>
      <c r="K33" s="81"/>
      <c r="L33" s="81"/>
      <c r="M33" s="81"/>
      <c r="N33" s="81"/>
      <c r="O33" s="81"/>
    </row>
    <row r="34" spans="1:15" ht="20.25" x14ac:dyDescent="0.25">
      <c r="A34" s="101"/>
      <c r="B34" s="101"/>
      <c r="C34" s="103"/>
      <c r="D34" s="103"/>
      <c r="E34" s="81"/>
      <c r="F34" s="81"/>
      <c r="G34" s="81"/>
      <c r="H34" s="81"/>
      <c r="I34" s="81"/>
      <c r="J34" s="81"/>
      <c r="K34" s="81"/>
      <c r="L34" s="81"/>
      <c r="M34" s="81"/>
      <c r="N34" s="81"/>
      <c r="O34" s="81"/>
    </row>
    <row r="35" spans="1:15" ht="20.25" x14ac:dyDescent="0.25">
      <c r="A35" s="101"/>
      <c r="B35" s="101"/>
      <c r="C35" s="103"/>
      <c r="D35" s="103"/>
      <c r="E35" s="81"/>
      <c r="F35" s="81"/>
      <c r="G35" s="81"/>
      <c r="H35" s="81"/>
      <c r="I35" s="81"/>
      <c r="J35" s="81"/>
      <c r="K35" s="81"/>
      <c r="L35" s="81"/>
      <c r="M35" s="81"/>
      <c r="N35" s="81"/>
      <c r="O35" s="81"/>
    </row>
    <row r="36" spans="1:15" ht="20.25" x14ac:dyDescent="0.25">
      <c r="A36" s="101"/>
      <c r="B36" s="101"/>
      <c r="C36" s="103"/>
      <c r="D36" s="103"/>
      <c r="E36" s="81"/>
      <c r="F36" s="81"/>
      <c r="G36" s="81"/>
      <c r="H36" s="81"/>
      <c r="I36" s="81"/>
      <c r="J36" s="81"/>
      <c r="K36" s="81"/>
      <c r="L36" s="81"/>
      <c r="M36" s="81"/>
      <c r="N36" s="81"/>
      <c r="O36" s="81"/>
    </row>
    <row r="37" spans="1:15" ht="20.25" x14ac:dyDescent="0.25">
      <c r="A37" s="101"/>
      <c r="B37" s="101"/>
      <c r="C37" s="103"/>
      <c r="D37" s="103"/>
      <c r="E37" s="81"/>
      <c r="F37" s="81"/>
      <c r="G37" s="81"/>
      <c r="H37" s="81"/>
      <c r="I37" s="81"/>
      <c r="J37" s="81"/>
      <c r="K37" s="81"/>
      <c r="L37" s="81"/>
      <c r="M37" s="81"/>
      <c r="N37" s="81"/>
      <c r="O37" s="81"/>
    </row>
    <row r="38" spans="1:15" ht="20.25" x14ac:dyDescent="0.25">
      <c r="A38" s="101"/>
      <c r="B38" s="101"/>
      <c r="C38" s="103"/>
      <c r="D38" s="103"/>
      <c r="E38" s="81"/>
      <c r="F38" s="81"/>
      <c r="G38" s="81"/>
      <c r="H38" s="81"/>
      <c r="I38" s="81"/>
      <c r="J38" s="81"/>
      <c r="K38" s="81"/>
      <c r="L38" s="81"/>
      <c r="M38" s="81"/>
      <c r="N38" s="81"/>
      <c r="O38" s="81"/>
    </row>
    <row r="39" spans="1:15" ht="20.25" x14ac:dyDescent="0.25">
      <c r="A39" s="101"/>
      <c r="B39" s="101"/>
      <c r="C39" s="103"/>
      <c r="D39" s="103"/>
      <c r="E39" s="81"/>
      <c r="F39" s="81"/>
      <c r="G39" s="81"/>
      <c r="H39" s="81"/>
      <c r="I39" s="81"/>
      <c r="J39" s="81"/>
      <c r="K39" s="81"/>
      <c r="L39" s="81"/>
      <c r="M39" s="81"/>
      <c r="N39" s="81"/>
      <c r="O39" s="81"/>
    </row>
    <row r="40" spans="1:15" ht="20.25" x14ac:dyDescent="0.25">
      <c r="A40" s="101"/>
      <c r="B40" s="101"/>
      <c r="C40" s="103"/>
      <c r="D40" s="103"/>
      <c r="E40" s="81"/>
      <c r="F40" s="81"/>
      <c r="G40" s="81"/>
      <c r="H40" s="81"/>
      <c r="I40" s="81"/>
      <c r="J40" s="81"/>
      <c r="K40" s="81"/>
      <c r="L40" s="81"/>
      <c r="M40" s="81"/>
      <c r="N40" s="81"/>
      <c r="O40" s="81"/>
    </row>
    <row r="41" spans="1:15" ht="20.25" x14ac:dyDescent="0.25">
      <c r="A41" s="101"/>
      <c r="B41" s="101"/>
      <c r="C41" s="103"/>
      <c r="D41" s="103"/>
      <c r="E41" s="81"/>
      <c r="F41" s="81"/>
      <c r="G41" s="81"/>
      <c r="H41" s="81"/>
      <c r="I41" s="81"/>
      <c r="J41" s="81"/>
      <c r="K41" s="81"/>
      <c r="L41" s="81"/>
      <c r="M41" s="81"/>
      <c r="N41" s="81"/>
      <c r="O41" s="81"/>
    </row>
    <row r="42" spans="1:15" ht="20.25" x14ac:dyDescent="0.25">
      <c r="A42" s="101"/>
      <c r="B42" s="101"/>
      <c r="C42" s="103"/>
      <c r="D42" s="103"/>
      <c r="E42" s="81"/>
      <c r="F42" s="81"/>
      <c r="G42" s="81"/>
      <c r="H42" s="81"/>
      <c r="I42" s="81"/>
      <c r="J42" s="81"/>
      <c r="K42" s="81"/>
      <c r="L42" s="81"/>
      <c r="M42" s="81"/>
      <c r="N42" s="81"/>
      <c r="O42" s="81"/>
    </row>
    <row r="43" spans="1:15" ht="20.25" x14ac:dyDescent="0.25">
      <c r="A43" s="101"/>
      <c r="B43" s="101"/>
      <c r="C43" s="103"/>
      <c r="D43" s="103"/>
      <c r="E43" s="81"/>
      <c r="F43" s="81"/>
      <c r="G43" s="81"/>
      <c r="H43" s="81"/>
      <c r="I43" s="81"/>
      <c r="J43" s="81"/>
      <c r="K43" s="81"/>
      <c r="L43" s="81"/>
      <c r="M43" s="81"/>
      <c r="N43" s="81"/>
      <c r="O43" s="81"/>
    </row>
    <row r="44" spans="1:15" ht="20.25" x14ac:dyDescent="0.25">
      <c r="A44" s="101"/>
      <c r="B44" s="101"/>
      <c r="C44" s="103"/>
      <c r="D44" s="103"/>
      <c r="E44" s="81"/>
      <c r="F44" s="81"/>
      <c r="G44" s="81"/>
      <c r="H44" s="81"/>
      <c r="I44" s="81"/>
      <c r="J44" s="81"/>
      <c r="K44" s="81"/>
      <c r="L44" s="81"/>
      <c r="M44" s="81"/>
      <c r="N44" s="81"/>
      <c r="O44" s="81"/>
    </row>
    <row r="45" spans="1:15" ht="20.25" x14ac:dyDescent="0.25">
      <c r="A45" s="101"/>
      <c r="B45" s="101"/>
      <c r="C45" s="103"/>
      <c r="D45" s="103"/>
      <c r="E45" s="81"/>
      <c r="F45" s="81"/>
      <c r="G45" s="81"/>
      <c r="H45" s="81"/>
      <c r="I45" s="81"/>
      <c r="J45" s="81"/>
      <c r="K45" s="81"/>
      <c r="L45" s="81"/>
      <c r="M45" s="81"/>
      <c r="N45" s="81"/>
      <c r="O45" s="81"/>
    </row>
    <row r="46" spans="1:15" ht="20.25" x14ac:dyDescent="0.25">
      <c r="A46" s="101"/>
      <c r="B46" s="101"/>
      <c r="C46" s="103"/>
      <c r="D46" s="103"/>
      <c r="E46" s="81"/>
      <c r="F46" s="81"/>
      <c r="G46" s="81"/>
      <c r="H46" s="81"/>
      <c r="I46" s="81"/>
      <c r="J46" s="81"/>
      <c r="K46" s="81"/>
      <c r="L46" s="81"/>
      <c r="M46" s="81"/>
      <c r="N46" s="81"/>
      <c r="O46" s="81"/>
    </row>
    <row r="47" spans="1:15" ht="20.25" x14ac:dyDescent="0.25">
      <c r="A47" s="101"/>
      <c r="B47" s="101"/>
      <c r="C47" s="103"/>
      <c r="D47" s="103"/>
      <c r="E47" s="81"/>
      <c r="F47" s="81"/>
      <c r="G47" s="81"/>
      <c r="H47" s="81"/>
      <c r="I47" s="81"/>
      <c r="J47" s="81"/>
      <c r="K47" s="81"/>
      <c r="L47" s="81"/>
      <c r="M47" s="81"/>
      <c r="N47" s="81"/>
      <c r="O47" s="81"/>
    </row>
    <row r="48" spans="1:15" ht="20.25" x14ac:dyDescent="0.25">
      <c r="A48" s="101"/>
      <c r="B48" s="101"/>
      <c r="C48" s="103"/>
      <c r="D48" s="103"/>
      <c r="E48" s="81"/>
      <c r="F48" s="81"/>
      <c r="G48" s="81"/>
      <c r="H48" s="81"/>
      <c r="I48" s="81"/>
      <c r="J48" s="81"/>
      <c r="K48" s="81"/>
      <c r="L48" s="81"/>
      <c r="M48" s="81"/>
      <c r="N48" s="81"/>
      <c r="O48" s="81"/>
    </row>
    <row r="49" spans="1:15" ht="20.25" x14ac:dyDescent="0.25">
      <c r="A49" s="101"/>
      <c r="B49" s="101"/>
      <c r="C49" s="103"/>
      <c r="D49" s="103"/>
      <c r="E49" s="81"/>
      <c r="F49" s="81"/>
      <c r="G49" s="81"/>
      <c r="H49" s="81"/>
      <c r="I49" s="81"/>
      <c r="J49" s="81"/>
      <c r="K49" s="81"/>
      <c r="L49" s="81"/>
      <c r="M49" s="81"/>
      <c r="N49" s="81"/>
      <c r="O49" s="81"/>
    </row>
    <row r="50" spans="1:15" ht="20.25" x14ac:dyDescent="0.25">
      <c r="A50" s="101"/>
      <c r="B50" s="101"/>
      <c r="C50" s="103"/>
      <c r="D50" s="103"/>
      <c r="E50" s="81"/>
      <c r="F50" s="81"/>
      <c r="G50" s="81"/>
      <c r="H50" s="81"/>
      <c r="I50" s="81"/>
      <c r="J50" s="81"/>
      <c r="K50" s="81"/>
      <c r="L50" s="81"/>
      <c r="M50" s="81"/>
      <c r="N50" s="81"/>
      <c r="O50" s="81"/>
    </row>
    <row r="51" spans="1:15" ht="20.25" x14ac:dyDescent="0.25">
      <c r="A51" s="101"/>
      <c r="B51" s="101"/>
      <c r="C51" s="103"/>
      <c r="D51" s="103"/>
      <c r="E51" s="81"/>
      <c r="F51" s="81"/>
      <c r="G51" s="81"/>
      <c r="H51" s="81"/>
      <c r="I51" s="81"/>
      <c r="J51" s="81"/>
      <c r="K51" s="81"/>
      <c r="L51" s="81"/>
      <c r="M51" s="81"/>
      <c r="N51" s="81"/>
      <c r="O51" s="81"/>
    </row>
    <row r="52" spans="1:15" ht="20.25" x14ac:dyDescent="0.25">
      <c r="A52" s="101"/>
      <c r="B52" s="22"/>
      <c r="C52" s="32"/>
      <c r="D52" s="32"/>
    </row>
    <row r="53" spans="1:15" ht="20.25" x14ac:dyDescent="0.25">
      <c r="A53" s="101"/>
      <c r="B53" s="22"/>
      <c r="C53" s="32"/>
      <c r="D53" s="32"/>
    </row>
    <row r="54" spans="1:15" ht="20.25" x14ac:dyDescent="0.25">
      <c r="A54" s="101"/>
      <c r="B54" s="22"/>
      <c r="C54" s="32"/>
      <c r="D54" s="32"/>
    </row>
    <row r="55" spans="1:15" ht="20.25" x14ac:dyDescent="0.25">
      <c r="A55" s="101"/>
      <c r="B55" s="22"/>
      <c r="C55" s="32"/>
      <c r="D55" s="32"/>
    </row>
    <row r="56" spans="1:15" ht="20.25" x14ac:dyDescent="0.25">
      <c r="A56" s="101"/>
      <c r="B56" s="22"/>
      <c r="C56" s="32"/>
      <c r="D56" s="32"/>
    </row>
    <row r="57" spans="1:15" ht="20.25" x14ac:dyDescent="0.25">
      <c r="A57" s="101"/>
      <c r="B57" s="22"/>
      <c r="C57" s="32"/>
      <c r="D57" s="32"/>
    </row>
    <row r="58" spans="1:15" ht="20.25" x14ac:dyDescent="0.25">
      <c r="A58" s="101"/>
      <c r="B58" s="22"/>
      <c r="C58" s="32"/>
      <c r="D58" s="32"/>
    </row>
    <row r="59" spans="1:15" ht="20.25" x14ac:dyDescent="0.25">
      <c r="A59" s="101"/>
      <c r="B59" s="22"/>
      <c r="C59" s="32"/>
      <c r="D59" s="32"/>
    </row>
    <row r="60" spans="1:15" ht="20.25" x14ac:dyDescent="0.25">
      <c r="A60" s="101"/>
      <c r="B60" s="22"/>
      <c r="C60" s="32"/>
      <c r="D60" s="32"/>
    </row>
    <row r="61" spans="1:15" ht="20.25" x14ac:dyDescent="0.25">
      <c r="A61" s="101"/>
      <c r="B61" s="22"/>
      <c r="C61" s="32"/>
      <c r="D61" s="32"/>
    </row>
    <row r="62" spans="1:15" ht="20.25" x14ac:dyDescent="0.25">
      <c r="A62" s="101"/>
      <c r="B62" s="22"/>
      <c r="C62" s="32"/>
      <c r="D62" s="32"/>
    </row>
    <row r="63" spans="1:15" ht="20.25" x14ac:dyDescent="0.25">
      <c r="A63" s="101"/>
      <c r="B63" s="22"/>
      <c r="C63" s="32"/>
      <c r="D63" s="32"/>
    </row>
    <row r="64" spans="1:15" ht="20.25" x14ac:dyDescent="0.25">
      <c r="A64" s="101"/>
      <c r="B64" s="22"/>
      <c r="C64" s="32"/>
      <c r="D64" s="32"/>
    </row>
    <row r="65" spans="1:4" ht="20.25" x14ac:dyDescent="0.25">
      <c r="A65" s="101"/>
      <c r="B65" s="22"/>
      <c r="C65" s="32"/>
      <c r="D65" s="32"/>
    </row>
    <row r="66" spans="1:4" ht="20.25" x14ac:dyDescent="0.25">
      <c r="A66" s="101"/>
      <c r="B66" s="22"/>
      <c r="C66" s="32"/>
      <c r="D66" s="32"/>
    </row>
    <row r="67" spans="1:4" ht="20.25" x14ac:dyDescent="0.25">
      <c r="A67" s="101"/>
      <c r="B67" s="22"/>
      <c r="C67" s="32"/>
      <c r="D67" s="32"/>
    </row>
    <row r="68" spans="1:4" ht="20.25" x14ac:dyDescent="0.25">
      <c r="A68" s="101"/>
      <c r="B68" s="22"/>
      <c r="C68" s="32"/>
      <c r="D68" s="32"/>
    </row>
    <row r="69" spans="1:4" ht="20.25" x14ac:dyDescent="0.25">
      <c r="A69" s="101"/>
      <c r="B69" s="22"/>
      <c r="C69" s="32"/>
      <c r="D69" s="32"/>
    </row>
    <row r="70" spans="1:4" ht="20.25" x14ac:dyDescent="0.25">
      <c r="A70" s="101"/>
      <c r="B70" s="22"/>
      <c r="C70" s="32"/>
      <c r="D70" s="32"/>
    </row>
    <row r="71" spans="1:4" ht="20.25" x14ac:dyDescent="0.25">
      <c r="A71" s="101"/>
      <c r="B71" s="22"/>
      <c r="C71" s="32"/>
      <c r="D71" s="32"/>
    </row>
    <row r="72" spans="1:4" ht="20.25" x14ac:dyDescent="0.25">
      <c r="A72" s="101"/>
      <c r="B72" s="22"/>
      <c r="C72" s="32"/>
      <c r="D72" s="32"/>
    </row>
    <row r="73" spans="1:4" ht="20.25" x14ac:dyDescent="0.25">
      <c r="A73" s="101"/>
      <c r="B73" s="22"/>
      <c r="C73" s="32"/>
      <c r="D73" s="32"/>
    </row>
    <row r="74" spans="1:4" ht="20.25" x14ac:dyDescent="0.25">
      <c r="A74" s="101"/>
      <c r="B74" s="22"/>
      <c r="C74" s="32"/>
      <c r="D74" s="32"/>
    </row>
    <row r="75" spans="1:4" ht="20.25" x14ac:dyDescent="0.25">
      <c r="A75" s="101"/>
      <c r="B75" s="22"/>
      <c r="C75" s="32"/>
      <c r="D75" s="32"/>
    </row>
    <row r="76" spans="1:4" ht="20.25" x14ac:dyDescent="0.25">
      <c r="A76" s="101"/>
      <c r="B76" s="22"/>
      <c r="C76" s="32"/>
      <c r="D76" s="32"/>
    </row>
    <row r="77" spans="1:4" ht="20.25" x14ac:dyDescent="0.25">
      <c r="A77" s="101"/>
      <c r="B77" s="22"/>
      <c r="C77" s="32"/>
      <c r="D77" s="32"/>
    </row>
    <row r="78" spans="1:4" ht="20.25" x14ac:dyDescent="0.25">
      <c r="A78" s="101"/>
      <c r="B78" s="22"/>
      <c r="C78" s="32"/>
      <c r="D78" s="32"/>
    </row>
    <row r="79" spans="1:4" ht="20.25" x14ac:dyDescent="0.25">
      <c r="A79" s="101"/>
      <c r="B79" s="22"/>
      <c r="C79" s="32"/>
      <c r="D79" s="32"/>
    </row>
    <row r="80" spans="1:4" ht="20.25" x14ac:dyDescent="0.25">
      <c r="A80" s="101"/>
      <c r="B80" s="22"/>
      <c r="C80" s="32"/>
      <c r="D80" s="32"/>
    </row>
    <row r="81" spans="1:4" ht="20.25" x14ac:dyDescent="0.25">
      <c r="A81" s="101"/>
      <c r="B81" s="22"/>
      <c r="C81" s="32"/>
      <c r="D81" s="32"/>
    </row>
    <row r="82" spans="1:4" ht="20.25" x14ac:dyDescent="0.25">
      <c r="A82" s="101"/>
      <c r="B82" s="22"/>
      <c r="C82" s="32"/>
      <c r="D82" s="32"/>
    </row>
    <row r="83" spans="1:4" ht="20.25" x14ac:dyDescent="0.25">
      <c r="A83" s="101"/>
      <c r="B83" s="22"/>
      <c r="C83" s="32"/>
      <c r="D83" s="32"/>
    </row>
    <row r="84" spans="1:4" ht="20.25" x14ac:dyDescent="0.25">
      <c r="A84" s="101"/>
      <c r="B84" s="22"/>
      <c r="C84" s="32"/>
      <c r="D84" s="32"/>
    </row>
    <row r="85" spans="1:4" ht="20.25" x14ac:dyDescent="0.25">
      <c r="A85" s="101"/>
      <c r="B85" s="22"/>
      <c r="C85" s="32"/>
      <c r="D85" s="32"/>
    </row>
    <row r="86" spans="1:4" ht="20.25" x14ac:dyDescent="0.25">
      <c r="A86" s="101"/>
      <c r="B86" s="22"/>
      <c r="C86" s="32"/>
      <c r="D86" s="32"/>
    </row>
    <row r="87" spans="1:4" ht="20.25" x14ac:dyDescent="0.25">
      <c r="A87" s="101"/>
      <c r="B87" s="22"/>
      <c r="C87" s="32"/>
      <c r="D87" s="32"/>
    </row>
    <row r="88" spans="1:4" ht="20.25" x14ac:dyDescent="0.25">
      <c r="A88" s="101"/>
      <c r="B88" s="22"/>
      <c r="C88" s="32"/>
      <c r="D88" s="32"/>
    </row>
    <row r="89" spans="1:4" ht="20.25" x14ac:dyDescent="0.25">
      <c r="A89" s="101"/>
      <c r="B89" s="22"/>
      <c r="C89" s="32"/>
      <c r="D89" s="32"/>
    </row>
    <row r="90" spans="1:4" ht="20.25" x14ac:dyDescent="0.25">
      <c r="A90" s="101"/>
      <c r="B90" s="22"/>
      <c r="C90" s="32"/>
      <c r="D90" s="32"/>
    </row>
    <row r="91" spans="1:4" ht="20.25" x14ac:dyDescent="0.25">
      <c r="A91" s="101"/>
      <c r="B91" s="22"/>
      <c r="C91" s="32"/>
      <c r="D91" s="32"/>
    </row>
    <row r="92" spans="1:4" ht="20.25" x14ac:dyDescent="0.25">
      <c r="A92" s="101"/>
      <c r="B92" s="22"/>
      <c r="C92" s="32"/>
      <c r="D92" s="32"/>
    </row>
    <row r="93" spans="1:4" ht="20.25" x14ac:dyDescent="0.25">
      <c r="A93" s="101"/>
      <c r="B93" s="22"/>
      <c r="C93" s="32"/>
      <c r="D93" s="32"/>
    </row>
    <row r="94" spans="1:4" ht="20.25" x14ac:dyDescent="0.25">
      <c r="A94" s="101"/>
      <c r="B94" s="22"/>
      <c r="C94" s="32"/>
      <c r="D94" s="32"/>
    </row>
    <row r="95" spans="1:4" ht="20.25" x14ac:dyDescent="0.25">
      <c r="A95" s="101"/>
      <c r="B95" s="22"/>
      <c r="C95" s="32"/>
      <c r="D95" s="32"/>
    </row>
    <row r="96" spans="1:4" ht="20.25" x14ac:dyDescent="0.25">
      <c r="A96" s="101"/>
      <c r="B96" s="22"/>
      <c r="C96" s="32"/>
      <c r="D96" s="32"/>
    </row>
    <row r="97" spans="1:4" ht="20.25" x14ac:dyDescent="0.25">
      <c r="A97" s="101"/>
      <c r="B97" s="22"/>
      <c r="C97" s="32"/>
      <c r="D97" s="32"/>
    </row>
    <row r="98" spans="1:4" ht="20.25" x14ac:dyDescent="0.25">
      <c r="A98" s="101"/>
      <c r="B98" s="22"/>
      <c r="C98" s="32"/>
      <c r="D98" s="32"/>
    </row>
    <row r="99" spans="1:4" ht="20.25" x14ac:dyDescent="0.25">
      <c r="A99" s="101"/>
      <c r="B99" s="22"/>
      <c r="C99" s="32"/>
      <c r="D99" s="32"/>
    </row>
    <row r="100" spans="1:4" ht="20.25" x14ac:dyDescent="0.25">
      <c r="A100" s="101"/>
      <c r="B100" s="22"/>
      <c r="C100" s="32"/>
      <c r="D100" s="32"/>
    </row>
    <row r="101" spans="1:4" ht="20.25" x14ac:dyDescent="0.25">
      <c r="A101" s="101"/>
      <c r="B101" s="22"/>
      <c r="C101" s="32"/>
      <c r="D101" s="32"/>
    </row>
    <row r="102" spans="1:4" ht="20.25" x14ac:dyDescent="0.25">
      <c r="A102" s="101"/>
      <c r="B102" s="22"/>
      <c r="C102" s="32"/>
      <c r="D102" s="32"/>
    </row>
    <row r="103" spans="1:4" ht="20.25" x14ac:dyDescent="0.25">
      <c r="A103" s="101"/>
      <c r="B103" s="22"/>
      <c r="C103" s="32"/>
      <c r="D103" s="32"/>
    </row>
    <row r="104" spans="1:4" ht="20.25" x14ac:dyDescent="0.25">
      <c r="A104" s="101"/>
      <c r="B104" s="22"/>
      <c r="C104" s="32"/>
      <c r="D104" s="32"/>
    </row>
    <row r="105" spans="1:4" ht="20.25" x14ac:dyDescent="0.25">
      <c r="A105" s="101"/>
      <c r="B105" s="22"/>
      <c r="C105" s="32"/>
      <c r="D105" s="32"/>
    </row>
    <row r="106" spans="1:4" ht="20.25" x14ac:dyDescent="0.25">
      <c r="A106" s="101"/>
      <c r="B106" s="22"/>
      <c r="C106" s="32"/>
      <c r="D106" s="32"/>
    </row>
    <row r="107" spans="1:4" ht="20.25" x14ac:dyDescent="0.25">
      <c r="A107" s="101"/>
      <c r="B107" s="22"/>
      <c r="C107" s="32"/>
      <c r="D107" s="32"/>
    </row>
    <row r="108" spans="1:4" ht="20.25" x14ac:dyDescent="0.25">
      <c r="A108" s="101"/>
      <c r="B108" s="22"/>
      <c r="C108" s="32"/>
      <c r="D108" s="32"/>
    </row>
    <row r="109" spans="1:4" ht="20.25" x14ac:dyDescent="0.25">
      <c r="A109" s="101"/>
      <c r="B109" s="22"/>
      <c r="C109" s="32"/>
      <c r="D109" s="32"/>
    </row>
    <row r="110" spans="1:4" ht="20.25" x14ac:dyDescent="0.25">
      <c r="A110" s="101"/>
      <c r="B110" s="22"/>
      <c r="C110" s="32"/>
      <c r="D110" s="32"/>
    </row>
    <row r="111" spans="1:4" ht="20.25" x14ac:dyDescent="0.25">
      <c r="A111" s="101"/>
      <c r="B111" s="22"/>
      <c r="C111" s="32"/>
      <c r="D111" s="32"/>
    </row>
    <row r="112" spans="1:4" ht="20.25" x14ac:dyDescent="0.25">
      <c r="A112" s="101"/>
      <c r="B112" s="22"/>
      <c r="C112" s="32"/>
      <c r="D112" s="32"/>
    </row>
    <row r="113" spans="1:4" ht="20.25" x14ac:dyDescent="0.25">
      <c r="A113" s="101"/>
      <c r="B113" s="22"/>
      <c r="C113" s="32"/>
      <c r="D113" s="32"/>
    </row>
    <row r="114" spans="1:4" ht="20.25" x14ac:dyDescent="0.25">
      <c r="A114" s="101"/>
      <c r="B114" s="22"/>
      <c r="C114" s="32"/>
      <c r="D114" s="32"/>
    </row>
    <row r="115" spans="1:4" ht="20.25" x14ac:dyDescent="0.25">
      <c r="A115" s="101"/>
      <c r="B115" s="22"/>
      <c r="C115" s="32"/>
      <c r="D115" s="32"/>
    </row>
    <row r="116" spans="1:4" ht="20.25" x14ac:dyDescent="0.25">
      <c r="A116" s="101"/>
      <c r="B116" s="22"/>
      <c r="C116" s="32"/>
      <c r="D116" s="32"/>
    </row>
    <row r="117" spans="1:4" ht="20.25" x14ac:dyDescent="0.25">
      <c r="A117" s="101"/>
      <c r="B117" s="22"/>
      <c r="C117" s="32"/>
      <c r="D117" s="32"/>
    </row>
    <row r="118" spans="1:4" ht="20.25" x14ac:dyDescent="0.25">
      <c r="A118" s="101"/>
      <c r="B118" s="22"/>
      <c r="C118" s="32"/>
      <c r="D118" s="32"/>
    </row>
    <row r="119" spans="1:4" ht="20.25" x14ac:dyDescent="0.25">
      <c r="A119" s="101"/>
      <c r="B119" s="22"/>
      <c r="C119" s="32"/>
      <c r="D119" s="32"/>
    </row>
    <row r="120" spans="1:4" ht="20.25" x14ac:dyDescent="0.25">
      <c r="A120" s="101"/>
      <c r="B120" s="22"/>
      <c r="C120" s="32"/>
      <c r="D120" s="32"/>
    </row>
    <row r="121" spans="1:4" ht="20.25" x14ac:dyDescent="0.25">
      <c r="A121" s="101"/>
      <c r="B121" s="22"/>
      <c r="C121" s="32"/>
      <c r="D121" s="32"/>
    </row>
    <row r="122" spans="1:4" ht="20.25" x14ac:dyDescent="0.25">
      <c r="A122" s="101"/>
      <c r="B122" s="22"/>
      <c r="C122" s="32"/>
      <c r="D122" s="32"/>
    </row>
    <row r="123" spans="1:4" ht="20.25" x14ac:dyDescent="0.25">
      <c r="A123" s="101"/>
      <c r="B123" s="22"/>
      <c r="C123" s="32"/>
      <c r="D123" s="32"/>
    </row>
    <row r="124" spans="1:4" ht="20.25" x14ac:dyDescent="0.25">
      <c r="A124" s="101"/>
      <c r="B124" s="22"/>
      <c r="C124" s="32"/>
      <c r="D124" s="32"/>
    </row>
    <row r="125" spans="1:4" ht="20.25" x14ac:dyDescent="0.25">
      <c r="A125" s="101"/>
      <c r="B125" s="22"/>
      <c r="C125" s="32"/>
      <c r="D125" s="32"/>
    </row>
    <row r="126" spans="1:4" ht="20.25" x14ac:dyDescent="0.25">
      <c r="A126" s="101"/>
      <c r="B126" s="22"/>
      <c r="C126" s="32"/>
      <c r="D126" s="32"/>
    </row>
    <row r="127" spans="1:4" ht="20.25" x14ac:dyDescent="0.25">
      <c r="A127" s="101"/>
      <c r="B127" s="22"/>
      <c r="C127" s="32"/>
      <c r="D127" s="32"/>
    </row>
    <row r="128" spans="1:4" ht="20.25" x14ac:dyDescent="0.25">
      <c r="A128" s="101"/>
      <c r="B128" s="22"/>
      <c r="C128" s="32"/>
      <c r="D128" s="32"/>
    </row>
    <row r="129" spans="1:4" ht="20.25" x14ac:dyDescent="0.25">
      <c r="A129" s="101"/>
      <c r="B129" s="22"/>
      <c r="C129" s="32"/>
      <c r="D129" s="32"/>
    </row>
    <row r="130" spans="1:4" ht="20.25" x14ac:dyDescent="0.25">
      <c r="A130" s="101"/>
      <c r="B130" s="22"/>
      <c r="C130" s="32"/>
      <c r="D130" s="32"/>
    </row>
    <row r="131" spans="1:4" ht="20.25" x14ac:dyDescent="0.25">
      <c r="A131" s="101"/>
      <c r="B131" s="22"/>
      <c r="C131" s="32"/>
      <c r="D131" s="32"/>
    </row>
    <row r="132" spans="1:4" ht="20.25" x14ac:dyDescent="0.25">
      <c r="A132" s="101"/>
      <c r="B132" s="22"/>
      <c r="C132" s="32"/>
      <c r="D132" s="32"/>
    </row>
    <row r="133" spans="1:4" ht="20.25" x14ac:dyDescent="0.25">
      <c r="A133" s="101"/>
      <c r="B133" s="22"/>
      <c r="C133" s="32"/>
      <c r="D133" s="32"/>
    </row>
    <row r="134" spans="1:4" ht="20.25" x14ac:dyDescent="0.25">
      <c r="A134" s="101"/>
      <c r="B134" s="22"/>
      <c r="C134" s="32"/>
      <c r="D134" s="32"/>
    </row>
    <row r="135" spans="1:4" ht="20.25" x14ac:dyDescent="0.25">
      <c r="A135" s="101"/>
      <c r="B135" s="22"/>
      <c r="C135" s="32"/>
      <c r="D135" s="32"/>
    </row>
    <row r="136" spans="1:4" ht="20.25" x14ac:dyDescent="0.25">
      <c r="A136" s="101"/>
      <c r="B136" s="22"/>
      <c r="C136" s="32"/>
      <c r="D136" s="32"/>
    </row>
    <row r="137" spans="1:4" ht="20.25" x14ac:dyDescent="0.25">
      <c r="A137" s="101"/>
      <c r="B137" s="22"/>
      <c r="C137" s="32"/>
      <c r="D137" s="32"/>
    </row>
    <row r="138" spans="1:4" ht="20.25" x14ac:dyDescent="0.25">
      <c r="A138" s="101"/>
      <c r="B138" s="22"/>
      <c r="C138" s="32"/>
      <c r="D138" s="32"/>
    </row>
    <row r="139" spans="1:4" ht="20.25" x14ac:dyDescent="0.25">
      <c r="A139" s="101"/>
      <c r="B139" s="22"/>
      <c r="C139" s="32"/>
      <c r="D139" s="32"/>
    </row>
    <row r="140" spans="1:4" ht="20.25" x14ac:dyDescent="0.25">
      <c r="A140" s="101"/>
      <c r="B140" s="22"/>
      <c r="C140" s="32"/>
      <c r="D140" s="32"/>
    </row>
    <row r="141" spans="1:4" ht="20.25" x14ac:dyDescent="0.25">
      <c r="A141" s="101"/>
      <c r="B141" s="22"/>
      <c r="C141" s="32"/>
      <c r="D141" s="32"/>
    </row>
    <row r="142" spans="1:4" ht="20.25" x14ac:dyDescent="0.25">
      <c r="A142" s="101"/>
      <c r="B142" s="22"/>
      <c r="C142" s="32"/>
      <c r="D142" s="32"/>
    </row>
    <row r="143" spans="1:4" ht="20.25" x14ac:dyDescent="0.25">
      <c r="A143" s="101"/>
      <c r="B143" s="22"/>
      <c r="C143" s="32"/>
      <c r="D143" s="32"/>
    </row>
    <row r="144" spans="1:4" ht="20.25" x14ac:dyDescent="0.25">
      <c r="A144" s="101"/>
      <c r="B144" s="22"/>
      <c r="C144" s="32"/>
      <c r="D144" s="32"/>
    </row>
    <row r="145" spans="1:4" ht="20.25" x14ac:dyDescent="0.25">
      <c r="A145" s="101"/>
      <c r="B145" s="22"/>
      <c r="C145" s="32"/>
      <c r="D145" s="32"/>
    </row>
    <row r="146" spans="1:4" ht="20.25" x14ac:dyDescent="0.25">
      <c r="A146" s="101"/>
      <c r="B146" s="22"/>
      <c r="C146" s="32"/>
      <c r="D146" s="32"/>
    </row>
    <row r="147" spans="1:4" ht="20.25" x14ac:dyDescent="0.25">
      <c r="A147" s="101"/>
      <c r="B147" s="22"/>
      <c r="C147" s="32"/>
      <c r="D147" s="32"/>
    </row>
    <row r="148" spans="1:4" ht="20.25" x14ac:dyDescent="0.25">
      <c r="A148" s="101"/>
      <c r="B148" s="22"/>
      <c r="C148" s="32"/>
      <c r="D148" s="32"/>
    </row>
    <row r="149" spans="1:4" ht="20.25" x14ac:dyDescent="0.25">
      <c r="A149" s="101"/>
      <c r="B149" s="22"/>
      <c r="C149" s="32"/>
      <c r="D149" s="32"/>
    </row>
    <row r="150" spans="1:4" ht="20.25" x14ac:dyDescent="0.25">
      <c r="A150" s="101"/>
      <c r="B150" s="22"/>
      <c r="C150" s="32"/>
      <c r="D150" s="32"/>
    </row>
    <row r="151" spans="1:4" ht="20.25" x14ac:dyDescent="0.25">
      <c r="A151" s="101"/>
      <c r="B151" s="22"/>
      <c r="C151" s="32"/>
      <c r="D151" s="32"/>
    </row>
    <row r="152" spans="1:4" ht="20.25" x14ac:dyDescent="0.25">
      <c r="A152" s="101"/>
      <c r="B152" s="22"/>
      <c r="C152" s="32"/>
      <c r="D152" s="32"/>
    </row>
    <row r="153" spans="1:4" ht="20.25" x14ac:dyDescent="0.25">
      <c r="A153" s="101"/>
      <c r="B153" s="22"/>
      <c r="C153" s="32"/>
      <c r="D153" s="32"/>
    </row>
    <row r="154" spans="1:4" ht="20.25" x14ac:dyDescent="0.25">
      <c r="A154" s="101"/>
      <c r="B154" s="22"/>
      <c r="C154" s="32"/>
      <c r="D154" s="32"/>
    </row>
    <row r="155" spans="1:4" ht="20.25" x14ac:dyDescent="0.25">
      <c r="A155" s="101"/>
      <c r="B155" s="22"/>
      <c r="C155" s="32"/>
      <c r="D155" s="32"/>
    </row>
    <row r="156" spans="1:4" ht="20.25" x14ac:dyDescent="0.25">
      <c r="A156" s="101"/>
      <c r="B156" s="22"/>
      <c r="C156" s="32"/>
      <c r="D156" s="32"/>
    </row>
    <row r="157" spans="1:4" ht="20.25" x14ac:dyDescent="0.25">
      <c r="A157" s="101"/>
      <c r="B157" s="22"/>
      <c r="C157" s="32"/>
      <c r="D157" s="32"/>
    </row>
    <row r="158" spans="1:4" ht="20.25" x14ac:dyDescent="0.25">
      <c r="A158" s="101"/>
      <c r="B158" s="22"/>
      <c r="C158" s="32"/>
      <c r="D158" s="32"/>
    </row>
    <row r="159" spans="1:4" ht="20.25" x14ac:dyDescent="0.25">
      <c r="A159" s="101"/>
      <c r="B159" s="22"/>
      <c r="C159" s="32"/>
      <c r="D159" s="32"/>
    </row>
    <row r="160" spans="1:4" ht="20.25" x14ac:dyDescent="0.25">
      <c r="A160" s="101"/>
      <c r="B160" s="22"/>
      <c r="C160" s="32"/>
      <c r="D160" s="32"/>
    </row>
    <row r="161" spans="1:4" ht="20.25" x14ac:dyDescent="0.25">
      <c r="A161" s="101"/>
      <c r="B161" s="22"/>
      <c r="C161" s="32"/>
      <c r="D161" s="32"/>
    </row>
    <row r="162" spans="1:4" ht="20.25" x14ac:dyDescent="0.25">
      <c r="A162" s="101"/>
      <c r="B162" s="22"/>
      <c r="C162" s="32"/>
      <c r="D162" s="32"/>
    </row>
    <row r="163" spans="1:4" ht="20.25" x14ac:dyDescent="0.25">
      <c r="A163" s="101"/>
      <c r="B163" s="22"/>
      <c r="C163" s="32"/>
      <c r="D163" s="32"/>
    </row>
    <row r="164" spans="1:4" ht="20.25" x14ac:dyDescent="0.25">
      <c r="A164" s="101"/>
      <c r="B164" s="22"/>
      <c r="C164" s="32"/>
      <c r="D164" s="32"/>
    </row>
    <row r="165" spans="1:4" ht="20.25" x14ac:dyDescent="0.25">
      <c r="A165" s="101"/>
      <c r="B165" s="22"/>
      <c r="C165" s="32"/>
      <c r="D165" s="32"/>
    </row>
    <row r="166" spans="1:4" ht="20.25" x14ac:dyDescent="0.25">
      <c r="A166" s="101"/>
      <c r="B166" s="22"/>
      <c r="C166" s="32"/>
      <c r="D166" s="32"/>
    </row>
    <row r="167" spans="1:4" ht="20.25" x14ac:dyDescent="0.25">
      <c r="A167" s="101"/>
      <c r="B167" s="22"/>
      <c r="C167" s="32"/>
      <c r="D167" s="32"/>
    </row>
    <row r="168" spans="1:4" ht="20.25" x14ac:dyDescent="0.25">
      <c r="A168" s="101"/>
      <c r="B168" s="22"/>
      <c r="C168" s="32"/>
      <c r="D168" s="32"/>
    </row>
    <row r="169" spans="1:4" ht="20.25" x14ac:dyDescent="0.25">
      <c r="A169" s="101"/>
      <c r="B169" s="22"/>
      <c r="C169" s="32"/>
      <c r="D169" s="32"/>
    </row>
    <row r="170" spans="1:4" ht="20.25" x14ac:dyDescent="0.25">
      <c r="A170" s="101"/>
      <c r="B170" s="22"/>
      <c r="C170" s="32"/>
      <c r="D170" s="32"/>
    </row>
    <row r="171" spans="1:4" ht="20.25" x14ac:dyDescent="0.25">
      <c r="A171" s="101"/>
      <c r="B171" s="22"/>
      <c r="C171" s="32"/>
      <c r="D171" s="32"/>
    </row>
    <row r="172" spans="1:4" ht="20.25" x14ac:dyDescent="0.25">
      <c r="A172" s="101"/>
      <c r="B172" s="22"/>
      <c r="C172" s="32"/>
      <c r="D172" s="32"/>
    </row>
    <row r="173" spans="1:4" ht="20.25" x14ac:dyDescent="0.25">
      <c r="A173" s="101"/>
      <c r="B173" s="22"/>
      <c r="C173" s="32"/>
      <c r="D173" s="32"/>
    </row>
    <row r="174" spans="1:4" ht="20.25" x14ac:dyDescent="0.25">
      <c r="A174" s="101"/>
      <c r="B174" s="22"/>
      <c r="C174" s="32"/>
      <c r="D174" s="32"/>
    </row>
    <row r="175" spans="1:4" ht="20.25" x14ac:dyDescent="0.25">
      <c r="A175" s="101"/>
      <c r="B175" s="22"/>
      <c r="C175" s="32"/>
      <c r="D175" s="32"/>
    </row>
    <row r="176" spans="1:4" ht="20.25" x14ac:dyDescent="0.25">
      <c r="A176" s="101"/>
      <c r="B176" s="22"/>
      <c r="C176" s="32"/>
      <c r="D176" s="32"/>
    </row>
    <row r="177" spans="1:4" ht="20.25" x14ac:dyDescent="0.25">
      <c r="A177" s="101"/>
      <c r="B177" s="22"/>
      <c r="C177" s="32"/>
      <c r="D177" s="32"/>
    </row>
    <row r="178" spans="1:4" ht="20.25" x14ac:dyDescent="0.25">
      <c r="A178" s="101"/>
      <c r="B178" s="22"/>
      <c r="C178" s="32"/>
      <c r="D178" s="32"/>
    </row>
    <row r="179" spans="1:4" ht="20.25" x14ac:dyDescent="0.25">
      <c r="A179" s="101"/>
      <c r="B179" s="22"/>
      <c r="C179" s="32"/>
      <c r="D179" s="32"/>
    </row>
    <row r="180" spans="1:4" ht="20.25" x14ac:dyDescent="0.25">
      <c r="A180" s="101"/>
      <c r="B180" s="22"/>
      <c r="C180" s="32"/>
      <c r="D180" s="32"/>
    </row>
    <row r="181" spans="1:4" ht="20.25" x14ac:dyDescent="0.25">
      <c r="A181" s="101"/>
      <c r="B181" s="22"/>
      <c r="C181" s="32"/>
      <c r="D181" s="32"/>
    </row>
    <row r="182" spans="1:4" ht="20.25" x14ac:dyDescent="0.25">
      <c r="A182" s="101"/>
      <c r="B182" s="22"/>
      <c r="C182" s="32"/>
      <c r="D182" s="32"/>
    </row>
    <row r="183" spans="1:4" ht="20.25" x14ac:dyDescent="0.25">
      <c r="A183" s="101"/>
      <c r="B183" s="22"/>
      <c r="C183" s="32"/>
      <c r="D183" s="32"/>
    </row>
    <row r="184" spans="1:4" ht="20.25" x14ac:dyDescent="0.25">
      <c r="A184" s="101"/>
      <c r="B184" s="22"/>
      <c r="C184" s="32"/>
      <c r="D184" s="32"/>
    </row>
    <row r="185" spans="1:4" ht="20.25" x14ac:dyDescent="0.25">
      <c r="A185" s="101"/>
      <c r="B185" s="22"/>
      <c r="C185" s="32"/>
      <c r="D185" s="32"/>
    </row>
    <row r="186" spans="1:4" ht="20.25" x14ac:dyDescent="0.25">
      <c r="A186" s="101"/>
      <c r="B186" s="22"/>
      <c r="C186" s="32"/>
      <c r="D186" s="32"/>
    </row>
    <row r="187" spans="1:4" ht="20.25" x14ac:dyDescent="0.25">
      <c r="A187" s="101"/>
      <c r="B187" s="22"/>
      <c r="C187" s="32"/>
      <c r="D187" s="32"/>
    </row>
    <row r="188" spans="1:4" ht="20.25" x14ac:dyDescent="0.25">
      <c r="A188" s="101"/>
      <c r="B188" s="22"/>
      <c r="C188" s="32"/>
      <c r="D188" s="32"/>
    </row>
    <row r="189" spans="1:4" ht="20.25" x14ac:dyDescent="0.25">
      <c r="A189" s="101"/>
      <c r="B189" s="22"/>
      <c r="C189" s="32"/>
      <c r="D189" s="32"/>
    </row>
    <row r="190" spans="1:4" ht="20.25" x14ac:dyDescent="0.25">
      <c r="A190" s="101"/>
      <c r="B190" s="22"/>
      <c r="C190" s="32"/>
      <c r="D190" s="32"/>
    </row>
    <row r="191" spans="1:4" ht="20.25" x14ac:dyDescent="0.25">
      <c r="A191" s="101"/>
      <c r="B191" s="22"/>
      <c r="C191" s="32"/>
      <c r="D191" s="32"/>
    </row>
    <row r="192" spans="1:4" ht="20.25" x14ac:dyDescent="0.25">
      <c r="A192" s="101"/>
      <c r="B192" s="22"/>
      <c r="C192" s="32"/>
      <c r="D192" s="32"/>
    </row>
    <row r="193" spans="1:4" ht="20.25" x14ac:dyDescent="0.25">
      <c r="A193" s="101"/>
      <c r="B193" s="22"/>
      <c r="C193" s="32"/>
      <c r="D193" s="32"/>
    </row>
    <row r="194" spans="1:4" ht="20.25" x14ac:dyDescent="0.25">
      <c r="A194" s="101"/>
      <c r="B194" s="22"/>
      <c r="C194" s="32"/>
      <c r="D194" s="32"/>
    </row>
    <row r="195" spans="1:4" ht="20.25" x14ac:dyDescent="0.25">
      <c r="A195" s="101"/>
      <c r="B195" s="22"/>
      <c r="C195" s="32"/>
      <c r="D195" s="32"/>
    </row>
    <row r="196" spans="1:4" ht="20.25" x14ac:dyDescent="0.25">
      <c r="A196" s="101"/>
      <c r="B196" s="22"/>
      <c r="C196" s="32"/>
      <c r="D196" s="32"/>
    </row>
    <row r="197" spans="1:4" ht="20.25" x14ac:dyDescent="0.25">
      <c r="A197" s="101"/>
      <c r="B197" s="22"/>
      <c r="C197" s="32"/>
      <c r="D197" s="32"/>
    </row>
    <row r="198" spans="1:4" ht="20.25" x14ac:dyDescent="0.25">
      <c r="A198" s="101"/>
      <c r="B198" s="22"/>
      <c r="C198" s="32"/>
      <c r="D198" s="32"/>
    </row>
    <row r="199" spans="1:4" ht="20.25" x14ac:dyDescent="0.25">
      <c r="A199" s="101"/>
      <c r="B199" s="22"/>
      <c r="C199" s="32"/>
      <c r="D199" s="32"/>
    </row>
    <row r="200" spans="1:4" ht="20.25" x14ac:dyDescent="0.25">
      <c r="A200" s="101"/>
      <c r="B200" s="22"/>
      <c r="C200" s="32"/>
      <c r="D200" s="32"/>
    </row>
    <row r="201" spans="1:4" ht="20.25" x14ac:dyDescent="0.25">
      <c r="A201" s="101"/>
      <c r="B201" s="22"/>
      <c r="C201" s="32"/>
      <c r="D201" s="32"/>
    </row>
    <row r="202" spans="1:4" ht="20.25" x14ac:dyDescent="0.25">
      <c r="A202" s="101"/>
      <c r="B202" s="22"/>
      <c r="C202" s="32"/>
      <c r="D202" s="32"/>
    </row>
    <row r="203" spans="1:4" ht="20.25" x14ac:dyDescent="0.25">
      <c r="A203" s="101"/>
      <c r="B203" s="22"/>
      <c r="C203" s="32"/>
      <c r="D203" s="32"/>
    </row>
    <row r="204" spans="1:4" ht="20.25" x14ac:dyDescent="0.25">
      <c r="A204" s="101"/>
      <c r="B204" s="22"/>
      <c r="C204" s="32"/>
      <c r="D204" s="32"/>
    </row>
    <row r="205" spans="1:4" ht="20.25" x14ac:dyDescent="0.25">
      <c r="A205" s="101"/>
      <c r="B205" s="22"/>
      <c r="C205" s="32"/>
      <c r="D205" s="32"/>
    </row>
    <row r="206" spans="1:4" ht="20.25" x14ac:dyDescent="0.25">
      <c r="A206" s="101"/>
      <c r="B206" s="22"/>
      <c r="C206" s="32"/>
      <c r="D206" s="32"/>
    </row>
    <row r="207" spans="1:4" ht="20.25" x14ac:dyDescent="0.25">
      <c r="A207" s="101"/>
      <c r="B207" s="22"/>
      <c r="C207" s="32"/>
      <c r="D207" s="32"/>
    </row>
    <row r="208" spans="1:4" x14ac:dyDescent="0.25">
      <c r="A208" s="81"/>
      <c r="B208" s="22"/>
      <c r="C208" s="22"/>
      <c r="D208" s="22"/>
    </row>
    <row r="209" spans="1:8" ht="20.25" x14ac:dyDescent="0.25">
      <c r="A209" s="81"/>
      <c r="B209" s="28" t="s">
        <v>88</v>
      </c>
      <c r="C209" s="28" t="s">
        <v>145</v>
      </c>
      <c r="D209" s="31" t="s">
        <v>88</v>
      </c>
      <c r="E209" s="31" t="s">
        <v>145</v>
      </c>
    </row>
    <row r="210" spans="1:8" ht="21" x14ac:dyDescent="0.35">
      <c r="A210" s="81"/>
      <c r="B210" s="29" t="s">
        <v>90</v>
      </c>
      <c r="C210" s="29"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1"/>
      <c r="B211" s="29" t="s">
        <v>90</v>
      </c>
      <c r="C211" s="29" t="s">
        <v>93</v>
      </c>
      <c r="E211" t="s">
        <v>58</v>
      </c>
      <c r="F211" t="str">
        <f t="shared" ref="F211:F221" si="0">IF(NOT(ISBLANK(D211)),D211,IF(NOT(ISBLANK(E211)),"     "&amp;E211,FALSE))</f>
        <v xml:space="preserve">     Afectación menor a 10 SMLMV .</v>
      </c>
    </row>
    <row r="212" spans="1:8" ht="21" x14ac:dyDescent="0.35">
      <c r="A212" s="81"/>
      <c r="B212" s="29" t="s">
        <v>90</v>
      </c>
      <c r="C212" s="29" t="s">
        <v>94</v>
      </c>
      <c r="E212" t="s">
        <v>93</v>
      </c>
      <c r="F212" t="str">
        <f t="shared" si="0"/>
        <v xml:space="preserve">     Entre 10 y 50 SMLMV </v>
      </c>
    </row>
    <row r="213" spans="1:8" ht="21" x14ac:dyDescent="0.35">
      <c r="A213" s="81"/>
      <c r="B213" s="29" t="s">
        <v>90</v>
      </c>
      <c r="C213" s="29" t="s">
        <v>95</v>
      </c>
      <c r="E213" t="s">
        <v>94</v>
      </c>
      <c r="F213" t="str">
        <f t="shared" si="0"/>
        <v xml:space="preserve">     Entre 50 y 100 SMLMV </v>
      </c>
    </row>
    <row r="214" spans="1:8" ht="21" x14ac:dyDescent="0.35">
      <c r="A214" s="81"/>
      <c r="B214" s="29" t="s">
        <v>90</v>
      </c>
      <c r="C214" s="29" t="s">
        <v>96</v>
      </c>
      <c r="E214" t="s">
        <v>95</v>
      </c>
      <c r="F214" t="str">
        <f t="shared" si="0"/>
        <v xml:space="preserve">     Entre 100 y 500 SMLMV </v>
      </c>
    </row>
    <row r="215" spans="1:8" ht="21" x14ac:dyDescent="0.35">
      <c r="A215" s="81"/>
      <c r="B215" s="29" t="s">
        <v>57</v>
      </c>
      <c r="C215" s="29" t="s">
        <v>97</v>
      </c>
      <c r="E215" t="s">
        <v>96</v>
      </c>
      <c r="F215" t="str">
        <f t="shared" si="0"/>
        <v xml:space="preserve">     Mayor a 500 SMLMV </v>
      </c>
    </row>
    <row r="216" spans="1:8" ht="21" x14ac:dyDescent="0.35">
      <c r="A216" s="81"/>
      <c r="B216" s="29" t="s">
        <v>57</v>
      </c>
      <c r="C216" s="29" t="s">
        <v>98</v>
      </c>
      <c r="D216" t="s">
        <v>57</v>
      </c>
      <c r="F216" t="str">
        <f t="shared" si="0"/>
        <v>Pérdida Reputacional</v>
      </c>
    </row>
    <row r="217" spans="1:8" ht="21" x14ac:dyDescent="0.35">
      <c r="A217" s="81"/>
      <c r="B217" s="29" t="s">
        <v>57</v>
      </c>
      <c r="C217" s="29" t="s">
        <v>100</v>
      </c>
      <c r="E217" t="s">
        <v>97</v>
      </c>
      <c r="F217" t="str">
        <f t="shared" si="0"/>
        <v xml:space="preserve">     El riesgo afecta la imagen de alguna área de la organización</v>
      </c>
    </row>
    <row r="218" spans="1:8" ht="21" x14ac:dyDescent="0.35">
      <c r="A218" s="81"/>
      <c r="B218" s="29" t="s">
        <v>57</v>
      </c>
      <c r="C218" s="29" t="s">
        <v>99</v>
      </c>
      <c r="E218" t="s">
        <v>98</v>
      </c>
      <c r="F218" t="str">
        <f t="shared" si="0"/>
        <v xml:space="preserve">     El riesgo afecta la imagen de la entidad internamente, de conocimiento general, nivel interno, de junta dircetiva y accionistas y/o de provedores</v>
      </c>
    </row>
    <row r="219" spans="1:8" ht="21" x14ac:dyDescent="0.35">
      <c r="A219" s="81"/>
      <c r="B219" s="29" t="s">
        <v>57</v>
      </c>
      <c r="C219" s="29" t="s">
        <v>118</v>
      </c>
      <c r="E219" t="s">
        <v>100</v>
      </c>
      <c r="F219" t="str">
        <f t="shared" si="0"/>
        <v xml:space="preserve">     El riesgo afecta la imagen de la entidad con algunos usuarios de relevancia frente al logro de los objetivos</v>
      </c>
    </row>
    <row r="220" spans="1:8" x14ac:dyDescent="0.25">
      <c r="A220" s="81"/>
      <c r="B220" s="30"/>
      <c r="C220" s="30"/>
      <c r="E220" t="s">
        <v>99</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118</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147</v>
      </c>
    </row>
    <row r="224" spans="1:8" x14ac:dyDescent="0.25">
      <c r="B224" s="21"/>
      <c r="C224" s="21"/>
      <c r="F224" s="33" t="s">
        <v>148</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6" workbookViewId="0"/>
  </sheetViews>
  <sheetFormatPr baseColWidth="10" defaultColWidth="14.28515625" defaultRowHeight="12.75" x14ac:dyDescent="0.2"/>
  <cols>
    <col min="1" max="2" width="14.28515625" style="86"/>
    <col min="3" max="3" width="17" style="86" customWidth="1"/>
    <col min="4" max="4" width="14.28515625" style="86"/>
    <col min="5" max="5" width="46" style="86" customWidth="1"/>
    <col min="6" max="16384" width="14.28515625" style="86"/>
  </cols>
  <sheetData>
    <row r="1" spans="2:6" ht="24" customHeight="1" thickBot="1" x14ac:dyDescent="0.25">
      <c r="B1" s="393" t="s">
        <v>78</v>
      </c>
      <c r="C1" s="394"/>
      <c r="D1" s="394"/>
      <c r="E1" s="394"/>
      <c r="F1" s="395"/>
    </row>
    <row r="2" spans="2:6" ht="16.5" thickBot="1" x14ac:dyDescent="0.3">
      <c r="B2" s="87"/>
      <c r="C2" s="87"/>
      <c r="D2" s="87"/>
      <c r="E2" s="87"/>
      <c r="F2" s="87"/>
    </row>
    <row r="3" spans="2:6" ht="16.5" thickBot="1" x14ac:dyDescent="0.25">
      <c r="B3" s="397" t="s">
        <v>64</v>
      </c>
      <c r="C3" s="398"/>
      <c r="D3" s="398"/>
      <c r="E3" s="99" t="s">
        <v>65</v>
      </c>
      <c r="F3" s="100" t="s">
        <v>66</v>
      </c>
    </row>
    <row r="4" spans="2:6" ht="31.5" x14ac:dyDescent="0.2">
      <c r="B4" s="399" t="s">
        <v>67</v>
      </c>
      <c r="C4" s="401" t="s">
        <v>13</v>
      </c>
      <c r="D4" s="88" t="s">
        <v>14</v>
      </c>
      <c r="E4" s="89" t="s">
        <v>68</v>
      </c>
      <c r="F4" s="90">
        <v>0.25</v>
      </c>
    </row>
    <row r="5" spans="2:6" ht="47.25" x14ac:dyDescent="0.2">
      <c r="B5" s="400"/>
      <c r="C5" s="402"/>
      <c r="D5" s="91" t="s">
        <v>15</v>
      </c>
      <c r="E5" s="92" t="s">
        <v>69</v>
      </c>
      <c r="F5" s="93">
        <v>0.15</v>
      </c>
    </row>
    <row r="6" spans="2:6" ht="47.25" x14ac:dyDescent="0.2">
      <c r="B6" s="400"/>
      <c r="C6" s="402"/>
      <c r="D6" s="91" t="s">
        <v>16</v>
      </c>
      <c r="E6" s="92" t="s">
        <v>70</v>
      </c>
      <c r="F6" s="93">
        <v>0.1</v>
      </c>
    </row>
    <row r="7" spans="2:6" ht="63" x14ac:dyDescent="0.2">
      <c r="B7" s="400"/>
      <c r="C7" s="402" t="s">
        <v>17</v>
      </c>
      <c r="D7" s="91" t="s">
        <v>10</v>
      </c>
      <c r="E7" s="92" t="s">
        <v>71</v>
      </c>
      <c r="F7" s="93">
        <v>0.25</v>
      </c>
    </row>
    <row r="8" spans="2:6" ht="31.5" x14ac:dyDescent="0.2">
      <c r="B8" s="400"/>
      <c r="C8" s="402"/>
      <c r="D8" s="91" t="s">
        <v>9</v>
      </c>
      <c r="E8" s="92" t="s">
        <v>72</v>
      </c>
      <c r="F8" s="93">
        <v>0.15</v>
      </c>
    </row>
    <row r="9" spans="2:6" ht="47.25" x14ac:dyDescent="0.2">
      <c r="B9" s="400" t="s">
        <v>162</v>
      </c>
      <c r="C9" s="402" t="s">
        <v>18</v>
      </c>
      <c r="D9" s="91" t="s">
        <v>19</v>
      </c>
      <c r="E9" s="92" t="s">
        <v>73</v>
      </c>
      <c r="F9" s="94" t="s">
        <v>74</v>
      </c>
    </row>
    <row r="10" spans="2:6" ht="63" x14ac:dyDescent="0.2">
      <c r="B10" s="400"/>
      <c r="C10" s="402"/>
      <c r="D10" s="91" t="s">
        <v>20</v>
      </c>
      <c r="E10" s="92" t="s">
        <v>75</v>
      </c>
      <c r="F10" s="94" t="s">
        <v>74</v>
      </c>
    </row>
    <row r="11" spans="2:6" ht="47.25" x14ac:dyDescent="0.2">
      <c r="B11" s="400"/>
      <c r="C11" s="402" t="s">
        <v>21</v>
      </c>
      <c r="D11" s="91" t="s">
        <v>22</v>
      </c>
      <c r="E11" s="92" t="s">
        <v>76</v>
      </c>
      <c r="F11" s="94" t="s">
        <v>74</v>
      </c>
    </row>
    <row r="12" spans="2:6" ht="47.25" x14ac:dyDescent="0.2">
      <c r="B12" s="400"/>
      <c r="C12" s="402"/>
      <c r="D12" s="91" t="s">
        <v>23</v>
      </c>
      <c r="E12" s="92" t="s">
        <v>77</v>
      </c>
      <c r="F12" s="94" t="s">
        <v>74</v>
      </c>
    </row>
    <row r="13" spans="2:6" ht="31.5" x14ac:dyDescent="0.2">
      <c r="B13" s="400"/>
      <c r="C13" s="402" t="s">
        <v>24</v>
      </c>
      <c r="D13" s="91" t="s">
        <v>119</v>
      </c>
      <c r="E13" s="92" t="s">
        <v>122</v>
      </c>
      <c r="F13" s="94" t="s">
        <v>74</v>
      </c>
    </row>
    <row r="14" spans="2:6" ht="32.25" thickBot="1" x14ac:dyDescent="0.25">
      <c r="B14" s="403"/>
      <c r="C14" s="404"/>
      <c r="D14" s="95" t="s">
        <v>120</v>
      </c>
      <c r="E14" s="96" t="s">
        <v>121</v>
      </c>
      <c r="F14" s="97" t="s">
        <v>74</v>
      </c>
    </row>
    <row r="15" spans="2:6" ht="49.5" customHeight="1" x14ac:dyDescent="0.2">
      <c r="B15" s="396" t="s">
        <v>159</v>
      </c>
      <c r="C15" s="396"/>
      <c r="D15" s="396"/>
      <c r="E15" s="396"/>
      <c r="F15" s="396"/>
    </row>
    <row r="16" spans="2:6" ht="27" customHeight="1" x14ac:dyDescent="0.25">
      <c r="B16" s="9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Dicenid Hernandez</cp:lastModifiedBy>
  <cp:lastPrinted>2020-05-13T01:12:22Z</cp:lastPrinted>
  <dcterms:created xsi:type="dcterms:W3CDTF">2020-03-24T23:12:47Z</dcterms:created>
  <dcterms:modified xsi:type="dcterms:W3CDTF">2024-10-21T15:10:54Z</dcterms:modified>
</cp:coreProperties>
</file>