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JURIDICA\Desktop\MAPA DE RIESGOS VERSION 2\"/>
    </mc:Choice>
  </mc:AlternateContent>
  <bookViews>
    <workbookView xWindow="0" yWindow="0" windowWidth="20490" windowHeight="7755" tabRatio="882" firstSheet="1" activeTab="1"/>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52511"/>
  <pivotCaches>
    <pivotCache cacheId="12" r:id="rId10"/>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1" l="1"/>
  <c r="T10" i="1" l="1"/>
  <c r="Q10" i="1"/>
  <c r="K27" i="1"/>
  <c r="K22" i="1"/>
  <c r="K34" i="1"/>
  <c r="K25" i="1"/>
  <c r="K30" i="1"/>
  <c r="K31" i="1"/>
  <c r="K18" i="1"/>
  <c r="K26" i="1"/>
  <c r="K24" i="1"/>
  <c r="K19" i="1"/>
  <c r="K28" i="1"/>
  <c r="K21" i="1"/>
  <c r="K20" i="1"/>
  <c r="K32" i="1"/>
  <c r="K33" i="1"/>
  <c r="F221" i="13" l="1"/>
  <c r="F211" i="13"/>
  <c r="F212" i="13"/>
  <c r="F213" i="13"/>
  <c r="F214" i="13"/>
  <c r="F215" i="13"/>
  <c r="F216" i="13"/>
  <c r="F217" i="13"/>
  <c r="F218" i="13"/>
  <c r="F219" i="13"/>
  <c r="F220" i="13"/>
  <c r="F210" i="13"/>
  <c r="B221" i="13" a="1"/>
  <c r="B221" i="13" l="1"/>
  <c r="Q17"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34" i="1" l="1"/>
  <c r="Q34" i="1"/>
  <c r="T33" i="1"/>
  <c r="Q33" i="1"/>
  <c r="T32" i="1"/>
  <c r="Q32" i="1"/>
  <c r="T31" i="1"/>
  <c r="Q31" i="1"/>
  <c r="T30" i="1"/>
  <c r="Q30" i="1"/>
  <c r="T29" i="1"/>
  <c r="Q29" i="1"/>
  <c r="AB30" i="1" s="1"/>
  <c r="H29" i="1"/>
  <c r="I29" i="1" s="1"/>
  <c r="T28" i="1"/>
  <c r="Q28" i="1"/>
  <c r="T27" i="1"/>
  <c r="Q27" i="1"/>
  <c r="T26" i="1"/>
  <c r="Q26" i="1"/>
  <c r="T25" i="1"/>
  <c r="Q25" i="1"/>
  <c r="T24" i="1"/>
  <c r="Q24" i="1"/>
  <c r="T23" i="1"/>
  <c r="Q23" i="1"/>
  <c r="H23" i="1"/>
  <c r="I23" i="1" s="1"/>
  <c r="T22" i="1"/>
  <c r="Q22" i="1"/>
  <c r="T21" i="1"/>
  <c r="Q21" i="1"/>
  <c r="T20" i="1"/>
  <c r="Q20" i="1"/>
  <c r="T19" i="1"/>
  <c r="Q19" i="1"/>
  <c r="T18" i="1"/>
  <c r="Q18" i="1"/>
  <c r="AB18" i="1" s="1"/>
  <c r="T17" i="1"/>
  <c r="H17" i="1"/>
  <c r="I17" i="1" s="1"/>
  <c r="T16" i="1"/>
  <c r="Q16" i="1"/>
  <c r="I16" i="1"/>
  <c r="T15" i="1"/>
  <c r="Q15" i="1"/>
  <c r="I15" i="1"/>
  <c r="T14" i="1"/>
  <c r="Q14" i="1"/>
  <c r="I14" i="1"/>
  <c r="T13" i="1"/>
  <c r="Q13" i="1"/>
  <c r="I13" i="1"/>
  <c r="T12" i="1"/>
  <c r="Q12" i="1"/>
  <c r="I12" i="1"/>
  <c r="T11" i="1"/>
  <c r="Q11" i="1"/>
  <c r="AB24" i="1" l="1"/>
  <c r="I11" i="1"/>
  <c r="X11" i="1" s="1"/>
  <c r="X29" i="1"/>
  <c r="X23" i="1"/>
  <c r="X17" i="1"/>
  <c r="X16" i="1"/>
  <c r="X15" i="1"/>
  <c r="X14" i="1"/>
  <c r="X13" i="1"/>
  <c r="X12" i="1"/>
  <c r="Y29" i="1" l="1"/>
  <c r="Z29" i="1"/>
  <c r="X30" i="1" s="1"/>
  <c r="Y30" i="1" s="1"/>
  <c r="Y23" i="1"/>
  <c r="Z23" i="1"/>
  <c r="X24" i="1" s="1"/>
  <c r="Z24" i="1" s="1"/>
  <c r="X25" i="1" s="1"/>
  <c r="Y17" i="1"/>
  <c r="Z17" i="1"/>
  <c r="X18" i="1" s="1"/>
  <c r="Z18" i="1" s="1"/>
  <c r="X19" i="1" s="1"/>
  <c r="Y16" i="1"/>
  <c r="Z16" i="1"/>
  <c r="Y15" i="1"/>
  <c r="Z15" i="1"/>
  <c r="Y14" i="1"/>
  <c r="Z14" i="1"/>
  <c r="Y13" i="1"/>
  <c r="Z13" i="1"/>
  <c r="Y12" i="1"/>
  <c r="Z12" i="1"/>
  <c r="Y11" i="1"/>
  <c r="Z11" i="1"/>
  <c r="Y24" i="1" l="1"/>
  <c r="Y18" i="1"/>
  <c r="Z25" i="1"/>
  <c r="X26" i="1" s="1"/>
  <c r="Y25" i="1"/>
  <c r="Z19" i="1"/>
  <c r="X20" i="1" s="1"/>
  <c r="Y19" i="1"/>
  <c r="Z30" i="1"/>
  <c r="X31" i="1" s="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Y26" i="1" l="1"/>
  <c r="Z26" i="1"/>
  <c r="Y20" i="1"/>
  <c r="Z20" i="1"/>
  <c r="X21" i="1" s="1"/>
  <c r="Y31" i="1"/>
  <c r="Z31" i="1"/>
  <c r="X32" i="1" s="1"/>
  <c r="Y21" i="1" l="1"/>
  <c r="Z21" i="1"/>
  <c r="X22" i="1" s="1"/>
  <c r="X27" i="1"/>
  <c r="X28" i="1"/>
  <c r="Z32" i="1"/>
  <c r="Y32" i="1"/>
  <c r="Y28" i="1" l="1"/>
  <c r="Z28" i="1"/>
  <c r="Y27" i="1"/>
  <c r="Z27" i="1"/>
  <c r="Y22" i="1"/>
  <c r="Z22" i="1"/>
  <c r="X33" i="1"/>
  <c r="X34" i="1"/>
  <c r="X10" i="1"/>
  <c r="Y10" i="1" s="1"/>
  <c r="Y34" i="1" l="1"/>
  <c r="Z34" i="1"/>
  <c r="Y33" i="1"/>
  <c r="Z33" i="1"/>
  <c r="Z10" i="1" l="1"/>
  <c r="AB31" i="1" l="1"/>
  <c r="AB23" i="1"/>
  <c r="AB17" i="1"/>
  <c r="AA17" i="1" s="1"/>
  <c r="AB16" i="1"/>
  <c r="AA16" i="1" s="1"/>
  <c r="AC17" i="1" l="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23" i="1"/>
  <c r="AA30" i="1"/>
  <c r="AA31" i="1"/>
  <c r="AB32" i="1"/>
  <c r="V32" i="19"/>
  <c r="P42" i="19"/>
  <c r="J12" i="19"/>
  <c r="J32" i="19"/>
  <c r="AB52" i="19"/>
  <c r="AC16" i="1"/>
  <c r="J22" i="19"/>
  <c r="V22" i="19"/>
  <c r="J52" i="19"/>
  <c r="AH12" i="19"/>
  <c r="J42" i="19"/>
  <c r="AH42" i="19"/>
  <c r="P32" i="19"/>
  <c r="AB12" i="19"/>
  <c r="AH32" i="19"/>
  <c r="AB32" i="19"/>
  <c r="AB42" i="19"/>
  <c r="V42" i="19"/>
  <c r="V12" i="19"/>
  <c r="V52" i="19"/>
  <c r="AB22" i="19"/>
  <c r="AH52" i="19"/>
  <c r="AH22" i="19"/>
  <c r="P22" i="19"/>
  <c r="P12" i="19"/>
  <c r="P52" i="19"/>
  <c r="AA18" i="1"/>
  <c r="AB19" i="1"/>
  <c r="AA24" i="1"/>
  <c r="AB25"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32" i="1"/>
  <c r="AB33" i="1"/>
  <c r="K35" i="19"/>
  <c r="AC25" i="19"/>
  <c r="K45" i="19"/>
  <c r="AI45" i="19"/>
  <c r="W45" i="19"/>
  <c r="Q35" i="19"/>
  <c r="K55" i="19"/>
  <c r="AC15" i="19"/>
  <c r="Q15" i="19"/>
  <c r="AC35" i="19"/>
  <c r="AI35" i="19"/>
  <c r="Q55" i="19"/>
  <c r="AI25" i="19"/>
  <c r="AC30"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24" i="1"/>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AC31"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23"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AA19" i="1"/>
  <c r="AB20" i="1"/>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A25" i="1"/>
  <c r="AB26" i="1"/>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AC18" i="1"/>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A20" i="1"/>
  <c r="AB21" i="1"/>
  <c r="AA33" i="1"/>
  <c r="AB34" i="1"/>
  <c r="AA34"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AC19" i="1"/>
  <c r="X23" i="19"/>
  <c r="R33" i="19"/>
  <c r="R43" i="19"/>
  <c r="AD53" i="19"/>
  <c r="AJ13" i="19"/>
  <c r="R23" i="19"/>
  <c r="R13" i="19"/>
  <c r="AJ53" i="19"/>
  <c r="L33" i="19"/>
  <c r="L23" i="19"/>
  <c r="X43" i="19"/>
  <c r="X53" i="19"/>
  <c r="AD13" i="19"/>
  <c r="L53" i="19"/>
  <c r="L13" i="19"/>
  <c r="AD23" i="19"/>
  <c r="AJ33" i="19"/>
  <c r="AJ23" i="19"/>
  <c r="R53" i="19"/>
  <c r="M55" i="19"/>
  <c r="AK15" i="19"/>
  <c r="AE25" i="19"/>
  <c r="AC32" i="1"/>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A26" i="1"/>
  <c r="AB27" i="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AC25" i="1"/>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26"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C34" i="1"/>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33"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A21" i="1"/>
  <c r="AB22" i="1"/>
  <c r="AA22"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27" i="1"/>
  <c r="AB28" i="1"/>
  <c r="AA28" i="1" s="1"/>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20"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28" i="1"/>
  <c r="AA14" i="19"/>
  <c r="O54" i="19"/>
  <c r="U44" i="19"/>
  <c r="U43" i="19"/>
  <c r="U13" i="19"/>
  <c r="AM53" i="19"/>
  <c r="AA53" i="19"/>
  <c r="AA43" i="19"/>
  <c r="O53" i="19"/>
  <c r="O23" i="19"/>
  <c r="O13" i="19"/>
  <c r="AG43" i="19"/>
  <c r="U33" i="19"/>
  <c r="U23" i="19"/>
  <c r="AM13" i="19"/>
  <c r="AM23" i="19"/>
  <c r="AG13" i="19"/>
  <c r="AA23" i="19"/>
  <c r="AG33" i="19"/>
  <c r="AA33" i="19"/>
  <c r="AM33" i="19"/>
  <c r="AA13" i="19"/>
  <c r="AC22"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27" i="1"/>
  <c r="AF53" i="19"/>
  <c r="T43" i="19"/>
  <c r="Z53" i="19"/>
  <c r="N43" i="19"/>
  <c r="T23" i="19"/>
  <c r="AF43" i="19"/>
  <c r="Z13" i="19"/>
  <c r="Z43" i="19"/>
  <c r="AF23" i="19"/>
  <c r="AL13" i="19"/>
  <c r="Z23" i="19"/>
  <c r="AL43" i="19"/>
  <c r="AF13" i="19"/>
  <c r="AL23" i="19"/>
  <c r="N13" i="19"/>
  <c r="T33" i="19"/>
  <c r="AL53" i="19"/>
  <c r="N23" i="19"/>
  <c r="N53" i="19"/>
  <c r="AF33" i="19"/>
  <c r="N33" i="19"/>
  <c r="AC21"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K15" i="1" l="1"/>
  <c r="K10" i="1"/>
  <c r="K13" i="1"/>
  <c r="K12" i="1"/>
  <c r="K17" i="1"/>
  <c r="L17" i="1" s="1"/>
  <c r="K16" i="1"/>
  <c r="K14" i="1"/>
  <c r="K11" i="1"/>
  <c r="K29" i="1"/>
  <c r="L29" i="1" s="1"/>
  <c r="K23" i="1"/>
  <c r="L23" i="1" s="1"/>
  <c r="X6" i="18" l="1"/>
  <c r="AJ30" i="18"/>
  <c r="R22" i="18"/>
  <c r="L6" i="18"/>
  <c r="R30" i="18"/>
  <c r="X22" i="18"/>
  <c r="X38" i="18"/>
  <c r="AD38" i="18"/>
  <c r="N11" i="1"/>
  <c r="AD22" i="18"/>
  <c r="M11" i="1"/>
  <c r="AB11" i="1" s="1"/>
  <c r="AA11" i="1" s="1"/>
  <c r="X14" i="18"/>
  <c r="L30" i="18"/>
  <c r="R38" i="18"/>
  <c r="AJ14" i="18"/>
  <c r="R14" i="18"/>
  <c r="AD6" i="18"/>
  <c r="AD30" i="18"/>
  <c r="AJ38" i="18"/>
  <c r="AJ22" i="18"/>
  <c r="X30" i="18"/>
  <c r="L14" i="18"/>
  <c r="L22" i="18"/>
  <c r="AJ6" i="18"/>
  <c r="L38" i="18"/>
  <c r="AD14" i="18"/>
  <c r="R6" i="18"/>
  <c r="L16" i="18"/>
  <c r="R24" i="18"/>
  <c r="L8" i="18"/>
  <c r="R32" i="18"/>
  <c r="AJ16" i="18"/>
  <c r="R8" i="18"/>
  <c r="AD24" i="18"/>
  <c r="AJ32" i="18"/>
  <c r="AD8" i="18"/>
  <c r="X40" i="18"/>
  <c r="N14" i="1"/>
  <c r="L32" i="18"/>
  <c r="X8" i="18"/>
  <c r="X24" i="18"/>
  <c r="AJ8" i="18"/>
  <c r="M14" i="1"/>
  <c r="AB14" i="1" s="1"/>
  <c r="AA14" i="1" s="1"/>
  <c r="R40" i="18"/>
  <c r="L40" i="18"/>
  <c r="X16" i="18"/>
  <c r="L24" i="18"/>
  <c r="AJ24" i="18"/>
  <c r="X32" i="18"/>
  <c r="AJ40" i="18"/>
  <c r="R16" i="18"/>
  <c r="AD40" i="18"/>
  <c r="AD32" i="18"/>
  <c r="AD16" i="18"/>
  <c r="M16" i="1"/>
  <c r="J42" i="18"/>
  <c r="P34" i="18"/>
  <c r="AB18" i="18"/>
  <c r="AB42" i="18"/>
  <c r="AH34" i="18"/>
  <c r="P10" i="18"/>
  <c r="V34" i="18"/>
  <c r="P42" i="18"/>
  <c r="V42" i="18"/>
  <c r="AH42" i="18"/>
  <c r="AB26" i="18"/>
  <c r="AH26" i="18"/>
  <c r="V26" i="18"/>
  <c r="AB34" i="18"/>
  <c r="V10" i="18"/>
  <c r="AH18" i="18"/>
  <c r="J34" i="18"/>
  <c r="J10" i="18"/>
  <c r="AB10" i="18"/>
  <c r="J18" i="18"/>
  <c r="N16" i="1"/>
  <c r="P26" i="18"/>
  <c r="J26" i="18"/>
  <c r="AH10" i="18"/>
  <c r="P18" i="18"/>
  <c r="V18" i="18"/>
  <c r="X42" i="18"/>
  <c r="AD34" i="18"/>
  <c r="AD10" i="18"/>
  <c r="AD26" i="18"/>
  <c r="L10" i="18"/>
  <c r="L42" i="18"/>
  <c r="L26" i="18"/>
  <c r="X18" i="18"/>
  <c r="X34" i="18"/>
  <c r="X10" i="18"/>
  <c r="R18" i="18"/>
  <c r="AJ10" i="18"/>
  <c r="AD42" i="18"/>
  <c r="AJ34" i="18"/>
  <c r="R26" i="18"/>
  <c r="M17" i="1"/>
  <c r="L18" i="18"/>
  <c r="AJ26" i="18"/>
  <c r="AD18" i="18"/>
  <c r="R34" i="18"/>
  <c r="L34" i="18"/>
  <c r="AJ42" i="18"/>
  <c r="R10" i="18"/>
  <c r="R42" i="18"/>
  <c r="X26" i="18"/>
  <c r="AJ18" i="18"/>
  <c r="N17" i="1"/>
  <c r="T14" i="18"/>
  <c r="AL38" i="18"/>
  <c r="N14" i="18"/>
  <c r="Z6" i="18"/>
  <c r="T38" i="18"/>
  <c r="T22" i="18"/>
  <c r="AL14" i="18"/>
  <c r="N22" i="18"/>
  <c r="N12" i="1"/>
  <c r="AF22" i="18"/>
  <c r="N6" i="18"/>
  <c r="AF6" i="18"/>
  <c r="AF38" i="18"/>
  <c r="M12" i="1"/>
  <c r="AB12" i="1" s="1"/>
  <c r="AA12" i="1" s="1"/>
  <c r="N38" i="18"/>
  <c r="AL30" i="18"/>
  <c r="AL22" i="18"/>
  <c r="T6" i="18"/>
  <c r="AF14" i="18"/>
  <c r="AF30" i="18"/>
  <c r="Z22" i="18"/>
  <c r="T30" i="18"/>
  <c r="Z30" i="18"/>
  <c r="AL6" i="18"/>
  <c r="Z14" i="18"/>
  <c r="Z38" i="18"/>
  <c r="N30" i="18"/>
  <c r="J40" i="18"/>
  <c r="AB40" i="18"/>
  <c r="AH32" i="18"/>
  <c r="AB24" i="18"/>
  <c r="V16" i="18"/>
  <c r="M13" i="1"/>
  <c r="AB13" i="1" s="1"/>
  <c r="AA13" i="1" s="1"/>
  <c r="J16" i="18"/>
  <c r="P32" i="18"/>
  <c r="V24" i="18"/>
  <c r="P24" i="18"/>
  <c r="V40" i="18"/>
  <c r="P16" i="18"/>
  <c r="P40" i="18"/>
  <c r="V32" i="18"/>
  <c r="AH16" i="18"/>
  <c r="AB16" i="18"/>
  <c r="V8" i="18"/>
  <c r="AH24" i="18"/>
  <c r="AH8" i="18"/>
  <c r="AH40" i="18"/>
  <c r="J8" i="18"/>
  <c r="AB32" i="18"/>
  <c r="AB8" i="18"/>
  <c r="J24" i="18"/>
  <c r="J32" i="18"/>
  <c r="P8" i="18"/>
  <c r="N13" i="1"/>
  <c r="Z42" i="18"/>
  <c r="T18" i="18"/>
  <c r="AF34" i="18"/>
  <c r="AF42" i="18"/>
  <c r="N42" i="18"/>
  <c r="Z18" i="18"/>
  <c r="AL10" i="18"/>
  <c r="AL26" i="18"/>
  <c r="AF26" i="18"/>
  <c r="Z10" i="18"/>
  <c r="N18" i="18"/>
  <c r="T26" i="18"/>
  <c r="AF10" i="18"/>
  <c r="T34" i="18"/>
  <c r="N26" i="18"/>
  <c r="AL18" i="18"/>
  <c r="N10" i="18"/>
  <c r="AF18" i="18"/>
  <c r="Z26" i="18"/>
  <c r="AL34" i="18"/>
  <c r="M23" i="1"/>
  <c r="Z34" i="18"/>
  <c r="T10" i="18"/>
  <c r="N23" i="1"/>
  <c r="AL42" i="18"/>
  <c r="N34" i="18"/>
  <c r="T42" i="18"/>
  <c r="P14" i="18"/>
  <c r="V22" i="18"/>
  <c r="V14" i="18"/>
  <c r="P22" i="18"/>
  <c r="V38" i="18"/>
  <c r="AH14" i="18"/>
  <c r="AH38" i="18"/>
  <c r="J14" i="18"/>
  <c r="AB22" i="18"/>
  <c r="V30" i="18"/>
  <c r="AB14" i="18"/>
  <c r="AB38" i="18"/>
  <c r="J30" i="18"/>
  <c r="P38" i="18"/>
  <c r="AB6" i="18"/>
  <c r="M10" i="1"/>
  <c r="AB10" i="1" s="1"/>
  <c r="AA10" i="1" s="1"/>
  <c r="AH30" i="18"/>
  <c r="J38" i="18"/>
  <c r="AH6" i="18"/>
  <c r="V6" i="18"/>
  <c r="AB30" i="18"/>
  <c r="J22" i="18"/>
  <c r="J6" i="18"/>
  <c r="P30" i="18"/>
  <c r="AH22" i="18"/>
  <c r="P6" i="18"/>
  <c r="AH12" i="18"/>
  <c r="J20" i="18"/>
  <c r="J44" i="18"/>
  <c r="AB28" i="18"/>
  <c r="P28" i="18"/>
  <c r="N29" i="1"/>
  <c r="P12" i="18"/>
  <c r="AH20" i="18"/>
  <c r="P44" i="18"/>
  <c r="AB12" i="18"/>
  <c r="P20" i="18"/>
  <c r="J36" i="18"/>
  <c r="P36" i="18"/>
  <c r="AB44" i="18"/>
  <c r="V44" i="18"/>
  <c r="J28" i="18"/>
  <c r="AH36" i="18"/>
  <c r="V12" i="18"/>
  <c r="V28" i="18"/>
  <c r="AH44" i="18"/>
  <c r="AB20" i="18"/>
  <c r="AB36" i="18"/>
  <c r="AH28" i="18"/>
  <c r="V36" i="18"/>
  <c r="V20" i="18"/>
  <c r="M29" i="1"/>
  <c r="AB29" i="1" s="1"/>
  <c r="AA29" i="1" s="1"/>
  <c r="J12" i="18"/>
  <c r="AF24" i="18"/>
  <c r="AF32" i="18"/>
  <c r="T40" i="18"/>
  <c r="M15" i="1"/>
  <c r="AB15" i="1" s="1"/>
  <c r="AA15" i="1" s="1"/>
  <c r="Z40" i="18"/>
  <c r="AL8" i="18"/>
  <c r="AF8" i="18"/>
  <c r="T8" i="18"/>
  <c r="Z16" i="18"/>
  <c r="T24" i="18"/>
  <c r="AL24" i="18"/>
  <c r="Z32" i="18"/>
  <c r="N32" i="18"/>
  <c r="N16" i="18"/>
  <c r="Z8" i="18"/>
  <c r="AL40" i="18"/>
  <c r="N8" i="18"/>
  <c r="N24" i="18"/>
  <c r="T32" i="18"/>
  <c r="T16" i="18"/>
  <c r="AF40" i="18"/>
  <c r="AF16" i="18"/>
  <c r="AL32" i="18"/>
  <c r="N40" i="18"/>
  <c r="Z24" i="18"/>
  <c r="AL16" i="18"/>
  <c r="N15" i="1"/>
  <c r="J11" i="19" l="1"/>
  <c r="AB21" i="19"/>
  <c r="J31" i="19"/>
  <c r="AC15" i="1"/>
  <c r="P41" i="19"/>
  <c r="AB31" i="19"/>
  <c r="P21" i="19"/>
  <c r="V31" i="19"/>
  <c r="AB11" i="19"/>
  <c r="V21" i="19"/>
  <c r="V51" i="19"/>
  <c r="AH51" i="19"/>
  <c r="J41" i="19"/>
  <c r="V11" i="19"/>
  <c r="P31" i="19"/>
  <c r="AB41" i="19"/>
  <c r="AH41" i="19"/>
  <c r="J21" i="19"/>
  <c r="AB51" i="19"/>
  <c r="V41" i="19"/>
  <c r="AH21" i="19"/>
  <c r="P51" i="19"/>
  <c r="AH31" i="19"/>
  <c r="J51" i="19"/>
  <c r="AH11" i="19"/>
  <c r="P11" i="19"/>
  <c r="J40" i="19"/>
  <c r="AH20" i="19"/>
  <c r="V20" i="19"/>
  <c r="P10" i="19"/>
  <c r="J50" i="19"/>
  <c r="P30" i="19"/>
  <c r="P50" i="19"/>
  <c r="AH30" i="19"/>
  <c r="J10" i="19"/>
  <c r="AH50" i="19"/>
  <c r="V10" i="19"/>
  <c r="J20" i="19"/>
  <c r="V40" i="19"/>
  <c r="V30" i="19"/>
  <c r="J30" i="19"/>
  <c r="AH10" i="19"/>
  <c r="AB50" i="19"/>
  <c r="AB40" i="19"/>
  <c r="V50" i="19"/>
  <c r="AB10" i="19"/>
  <c r="AH40" i="19"/>
  <c r="AB20" i="19"/>
  <c r="AC14" i="1"/>
  <c r="P20" i="19"/>
  <c r="P40" i="19"/>
  <c r="AB30" i="19"/>
  <c r="AC13" i="1"/>
  <c r="AB39" i="19"/>
  <c r="P39" i="19"/>
  <c r="AB9" i="19"/>
  <c r="V9" i="19"/>
  <c r="J29" i="19"/>
  <c r="V29" i="19"/>
  <c r="AB49" i="19"/>
  <c r="P49" i="19"/>
  <c r="P19" i="19"/>
  <c r="AH39" i="19"/>
  <c r="AH19" i="19"/>
  <c r="AB19" i="19"/>
  <c r="J39" i="19"/>
  <c r="AH49" i="19"/>
  <c r="P9" i="19"/>
  <c r="V39" i="19"/>
  <c r="AH9" i="19"/>
  <c r="J19" i="19"/>
  <c r="P29" i="19"/>
  <c r="AB29" i="19"/>
  <c r="J49" i="19"/>
  <c r="V49" i="19"/>
  <c r="V19" i="19"/>
  <c r="AH29" i="19"/>
  <c r="J9" i="19"/>
  <c r="AC12" i="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J47" i="19"/>
  <c r="AH7" i="19"/>
  <c r="AB27" i="19"/>
  <c r="V47" i="19"/>
  <c r="AC11" i="1"/>
  <c r="J27" i="19"/>
  <c r="AH37" i="19"/>
  <c r="AB7" i="19"/>
  <c r="V17" i="19"/>
  <c r="P37" i="19"/>
  <c r="J7" i="19"/>
  <c r="AH17" i="19"/>
  <c r="AH27" i="19"/>
  <c r="V27" i="19"/>
  <c r="P47" i="19"/>
  <c r="J17" i="19"/>
  <c r="J37" i="19"/>
  <c r="AB37" i="19"/>
  <c r="V7" i="19"/>
  <c r="P27" i="19"/>
  <c r="P17" i="19"/>
  <c r="AH47" i="19"/>
  <c r="AB17" i="19"/>
  <c r="V37" i="19"/>
  <c r="P7" i="19"/>
  <c r="AB47" i="19"/>
  <c r="P16" i="19"/>
  <c r="P6" i="19"/>
  <c r="AH6" i="19"/>
  <c r="V46" i="19"/>
  <c r="AH46" i="19"/>
  <c r="AB46" i="19"/>
  <c r="J6" i="19"/>
  <c r="P46" i="19"/>
  <c r="AB26" i="19"/>
  <c r="AB16" i="19"/>
  <c r="AH26" i="19"/>
  <c r="J16" i="19"/>
  <c r="V26" i="19"/>
  <c r="AH36" i="19"/>
  <c r="P26" i="19"/>
  <c r="V16" i="19"/>
  <c r="V36" i="19"/>
  <c r="AC10" i="1"/>
  <c r="AH16" i="19"/>
  <c r="V6" i="19"/>
  <c r="AB36" i="19"/>
  <c r="AB6" i="19"/>
  <c r="P36" i="19"/>
  <c r="J36" i="19"/>
  <c r="J26" i="19"/>
  <c r="J46" i="19"/>
  <c r="V25" i="19"/>
  <c r="V45" i="19"/>
  <c r="J15" i="19"/>
  <c r="AB45" i="19"/>
  <c r="AH25" i="19"/>
  <c r="AH55" i="19"/>
  <c r="AB15" i="19"/>
  <c r="P15" i="19"/>
  <c r="P45" i="19"/>
  <c r="V15" i="19"/>
  <c r="J35" i="19"/>
  <c r="AH45" i="19"/>
  <c r="J25" i="19"/>
  <c r="AB35" i="19"/>
  <c r="AH15" i="19"/>
  <c r="V35" i="19"/>
  <c r="J55" i="19"/>
  <c r="AB55" i="19"/>
  <c r="AC29" i="1"/>
  <c r="AB25" i="19"/>
  <c r="AH35" i="19"/>
  <c r="P55" i="19"/>
  <c r="J45" i="19"/>
  <c r="P25" i="19"/>
  <c r="P35" i="19"/>
  <c r="V55"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<sst xmlns="http://schemas.openxmlformats.org/spreadsheetml/2006/main" count="427" uniqueCount="249">
  <si>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</si>
  <si>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</si>
  <si>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</si>
  <si>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</si>
  <si>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</si>
  <si>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</si>
  <si>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</si>
  <si>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</si>
  <si>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</si>
  <si>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</si>
  <si>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</si>
  <si>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</si>
  <si>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</si>
  <si>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</si>
  <si>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</si>
  <si>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</si>
  <si>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</si>
  <si>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</si>
  <si>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</si>
  <si>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</si>
  <si>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</si>
  <si>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</si>
  <si>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</si>
  <si>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</si>
  <si>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</si>
  <si>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</si>
  <si>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</si>
  <si>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</si>
  <si>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</si>
  <si>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</si>
  <si>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</si>
  <si>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</si>
  <si>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</si>
  <si>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</si>
  <si>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</si>
  <si>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</si>
  <si>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</si>
  <si>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</si>
  <si>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</si>
  <si>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</si>
  <si>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</si>
  <si>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</si>
  <si>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</si>
  <si>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</si>
  <si>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</si>
  <si>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</si>
  <si>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</si>
  <si>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</si>
  <si>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</si>
  <si>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</si>
  <si>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</si>
  <si>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</si>
  <si>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</si>
  <si>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</si>
  <si>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</si>
  <si>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</si>
  <si>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</si>
  <si>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</si>
  <si>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</si>
  <si>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</si>
  <si>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</si>
  <si>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</si>
  <si>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</si>
  <si>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</si>
  <si>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</si>
  <si>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</si>
  <si>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</si>
  <si>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</si>
  <si>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</si>
  <si>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</si>
  <si>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</si>
  <si>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</si>
  <si>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</si>
  <si>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</si>
  <si>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</si>
  <si>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</si>
  <si>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</si>
  <si>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</si>
  <si>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</si>
  <si>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</si>
  <si>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</si>
  <si>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</si>
  <si>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</si>
  <si>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</si>
  <si>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</si>
  <si>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</si>
  <si>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</si>
  <si>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</si>
  <si>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</si>
  <si>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</si>
  <si>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</si>
  <si>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</si>
  <si>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</si>
  <si>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</si>
  <si>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</si>
  <si>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</si>
  <si>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</si>
  <si>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</si>
  <si>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</si>
  <si>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</si>
  <si>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</si>
  <si>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</si>
  <si>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</si>
  <si>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</si>
  <si>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</si>
  <si>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</si>
  <si>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</si>
  <si>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</si>
  <si>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</si>
  <si>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</si>
  <si>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</si>
  <si>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</si>
  <si>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</si>
  <si>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</si>
  <si>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</si>
  <si>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</si>
  <si>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</si>
  <si>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</si>
  <si>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</si>
  <si>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</si>
  <si>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</si>
  <si>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</si>
  <si>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</si>
  <si>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</si>
  <si>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</si>
  <si>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</si>
  <si>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</si>
  <si>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</si>
  <si>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</si>
  <si>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</si>
  <si>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</si>
  <si>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</si>
  <si>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</si>
  <si>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</si>
  <si>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</si>
  <si>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</si>
  <si>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</si>
  <si>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</si>
  <si>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</si>
  <si>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</si>
  <si>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</si>
  <si>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</si>
  <si>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</si>
  <si>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</si>
  <si>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</si>
  <si>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</si>
  <si>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</si>
  <si>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</si>
  <si>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</si>
  <si>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</si>
  <si>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</si>
  <si>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</si>
  <si>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</si>
  <si>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</si>
  <si>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</si>
  <si>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</si>
  <si>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</si>
  <si>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</si>
  <si>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</si>
  <si>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</si>
  <si>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</si>
  <si>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</si>
  <si>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</si>
  <si>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</si>
  <si>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</si>
  <si>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</si>
  <si>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</si>
  <si>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</si>
  <si>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</si>
  <si>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</si>
  <si>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</si>
  <si>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</si>
  <si>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</si>
  <si>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</si>
  <si>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</si>
  <si>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</si>
  <si>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</si>
  <si>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</si>
  <si>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</si>
  <si>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</si>
  <si>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</si>
  <si>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</si>
  <si>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</si>
  <si>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</si>
  <si>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</si>
  <si>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</si>
  <si>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</si>
  <si>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</si>
  <si>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</si>
  <si>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</si>
  <si>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</si>
  <si>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</si>
  <si>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</si>
  <si>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</si>
  <si>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</si>
  <si>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</si>
  <si>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</si>
  <si>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</si>
  <si>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</si>
  <si>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</si>
  <si>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</si>
  <si>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</si>
  <si>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</si>
  <si>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</si>
  <si>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</si>
  <si>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</si>
  <si>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</si>
  <si>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</si>
  <si>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</si>
  <si>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</si>
  <si>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</si>
  <si>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</si>
  <si>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</si>
  <si>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</si>
  <si>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GESTION DEL SIG</t>
  </si>
  <si>
    <t>Administrar el Sistema Integrado de Gestión de la EDAT S.A. E.S.P. OFICIAL, a través de la ejecución de acciones que propendan por el mejoramiento continuo de los procesos, fomentando la cultura de la calidad y la seguridad y salud en el trabajo.</t>
  </si>
  <si>
    <t>Cambios de Normatividad  DESCRIPCION                              'Incumplimiento en la documentación que debe presentarse a los Entes de control y Orgaizasmo certificador del SIG  por errores en la Planeación generada por cambios normativos que afecten el proceso de documentación</t>
  </si>
  <si>
    <t>Cambios en la normatividad vigente
Ajustes al Modelo Integrado de Planeación y Gestión</t>
  </si>
  <si>
    <t>VIGENCIA</t>
  </si>
  <si>
    <t>MODERADO</t>
  </si>
  <si>
    <t>MEDIA</t>
  </si>
  <si>
    <t>Plan Estratégico
Plan de Acción
Políticas del SIG 
Normas ISO 9001 
Actas de Comité Institucional de Gestión y Desempeño</t>
  </si>
  <si>
    <t xml:space="preserve">Actualización periódica del Normograma, consultando en las páginas web de entidades como el DAFP o el Congreso de la República cambios en la normatividad que define MIPG.
Programación de capacitaciones y/o jornadas de Reinducción. 
Comités de seguimiento o mesas de trabajo. 
</t>
  </si>
  <si>
    <t>Representante de la Alta Dirección para MIPG</t>
  </si>
  <si>
    <t>Permanente
2022</t>
  </si>
  <si>
    <t>Apatía del personal
Falta de Cultura Organizacional
Desinterés
Cambios tecnológicos en la implantación de nuevo software</t>
  </si>
  <si>
    <t xml:space="preserve">No obtener la certificación del SGC ISO 9001                         DESCRIPCION                            'Incumplimiento en los tiempos establecidos para presentar la documentación requerida por el ente certificador o evidencia de No Conformidades Críticas en el momento de una Auditoría Externa. </t>
  </si>
  <si>
    <t>ALTA</t>
  </si>
  <si>
    <t>Contratación actual de Asesor en el SIG
Cronogramas o Plan de trabajo de Integra con entregables de Manuales, procedimientos, guias, formatos, etc</t>
  </si>
  <si>
    <t>Realizar seguimiento a los entregables del cronograma. 
Realizar seguimiento a los resultados de las auditorías internas</t>
  </si>
  <si>
    <t>Falta de control en el manejo de la información documentada  DESCRIPCION                                     'Los documentos y registros que hacen parte del SIG, no se encuentran actualizados en sus últimas versiones, o no se ha realizado la publicación de los mismos. Se presenta el uso de doucmentos obsoletos</t>
  </si>
  <si>
    <t>Desconocimiento, en el control de documentos
Errores al ingreso de información en la plataforma Web 
Los responsables de procesos no entregan la información de manera oportuna.</t>
  </si>
  <si>
    <t>Procedimiento de elaboración y control de documentos
'Actas de Comités Institucionales de Gestión y Desempeño en donde se aprueban los documentos</t>
  </si>
  <si>
    <t>Capacitación para los líderes de procesos y de manera particular para el responsable del proceso de gestión del SIG y el profesional que opera la plataforma
Jornadas de inducción y/o reinducción
Seguimiento a la plataforma www.integrainfibague.com</t>
  </si>
  <si>
    <t>No se realiza una adecuada identificación y tratamiento de las salidas no conformes de los procesos                                  DESCRIPCION                                         'Los procesos identifican sus salidas no conformes, así como los controles que deben aplicar, pero no realizan el tratamiento de los mismos cuando se presenta</t>
  </si>
  <si>
    <t>Desconocimiento, en el control de salidas no conformes
Los responsables de procesos no realizan el tratamiento de manera oportuna.
NO se deja evidencia de las acciones tomadas para la liberación o entrega de las salidas no conformes</t>
  </si>
  <si>
    <t>Manual del SIG
Matriz de identificación de Salidas No Conformes
'Actas de Comités Institucionales de Gestión y Desempeño en donde se aprueban los documentos</t>
  </si>
  <si>
    <t>Capacitación para los líderes de procesos misionales
Jornadas de inducción y/o reinducción
Seguimiento a las salidas no conformes por parte de la oficina de planeación</t>
  </si>
  <si>
    <t>Incumplimiento de la primera línea de defensa en la entrega de los mapas de riesgo                       DESCRIPCION                              Incumplimiento en la entrega de informes a la Gerencia y demás órganos de control, debido al retraso o falta de autoseguimiento de los dueños de procesos sobre sus mapas de riesgos.</t>
  </si>
  <si>
    <t>Que no se puedan consolidar los insumos necesarios para la preparación del Informe de Revisión por la Dirección en cumplimiento del numeral 9.3 Revisión por la dirección de las normas ISO</t>
  </si>
  <si>
    <t>Manual del SIG
Auditorías internas al SIG</t>
  </si>
  <si>
    <t>Solicitud de los insumos necesarios para la revisión por la dirección, con el debido tiempo de anticipación, para que cada responsable del proceso reporte de manera oportuna la información</t>
  </si>
  <si>
    <t>Debilidades en la generación de informes de auditorías internas al SIG                                              DESCRIPCION                                  Debilidades en la generación de informes de auditorías internas al SIG, por la no adecuada identificación de los requisitos o criterios auditados o por falta de competencia de los auditores internos</t>
  </si>
  <si>
    <t>Debilidades en la capacitación de auditores internos
Falta de compromiso de los equipos auditores
Desconocimiento de los numerales de la norma</t>
  </si>
  <si>
    <t>Manual del SIG
Procedimiento Auditorías internas al SIG</t>
  </si>
  <si>
    <t>Capacitaciones para los auditores internos
Evaluación de los auditores internos por auditor líder
Evaluación de los auditores internos por parte de los auditados</t>
  </si>
  <si>
    <t xml:space="preserve">Errores en la aplicación de controles y su efectividad  DESCRIPCION  '                                               No se realizan las actividades de seguimiento y evaluación del proceso de conformidad con lo definido en la caracterización del proceso </t>
  </si>
  <si>
    <t>Aplicación errada de controles, mala identificación de los planes de acción o actividades planeadas
Inadecuada medición de los indicadores de procesos
Debilidades en la documentación de acciones correctivas y de mejora</t>
  </si>
  <si>
    <t>Verificación permanente de las actividades definidas en la Caracterización del Proceso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</si>
</sst>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5">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40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Fill="1" applyAlignment="1">
      <alignment vertical="center"/>
    </xf>
    <xf numFmtId="0" fontId="30" fillId="0" borderId="0" xfId="0" applyFont="1" applyFill="1"/>
    <xf numFmtId="0" fontId="28" fillId="0" borderId="0" xfId="0" applyFont="1"/>
    <xf numFmtId="0" fontId="0" fillId="0" borderId="0" xfId="0" pivotButton="1"/>
    <xf numFmtId="0" fontId="13" fillId="0" borderId="0" xfId="0" applyFont="1" applyBorder="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Border="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50" fillId="3" borderId="51" xfId="2" applyFont="1" applyFill="1" applyBorder="1" applyProtection="1"/>
    <xf numFmtId="0" fontId="50" fillId="3" borderId="52" xfId="2" applyFont="1" applyFill="1" applyBorder="1" applyProtection="1"/>
    <xf numFmtId="0" fontId="50" fillId="3" borderId="53" xfId="2" applyFont="1" applyFill="1" applyBorder="1" applyProtection="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5" borderId="45" xfId="0" applyFont="1" applyFill="1" applyBorder="1" applyAlignment="1">
      <alignment horizontal="center" vertical="center" wrapText="1" readingOrder="1"/>
    </xf>
    <xf numFmtId="0" fontId="38" fillId="15"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Border="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4" xfId="2" applyFont="1" applyFill="1" applyBorder="1" applyProtection="1"/>
    <xf numFmtId="0" fontId="55" fillId="3" borderId="0" xfId="0" applyFont="1" applyFill="1" applyBorder="1" applyAlignment="1" applyProtection="1">
      <alignment horizontal="left" vertical="center" wrapText="1"/>
    </xf>
    <xf numFmtId="0" fontId="56" fillId="3" borderId="0" xfId="0" applyFont="1" applyFill="1" applyBorder="1" applyAlignment="1" applyProtection="1">
      <alignment horizontal="left" vertical="top" wrapText="1"/>
    </xf>
    <xf numFmtId="0" fontId="50" fillId="3" borderId="0" xfId="2" applyFont="1" applyFill="1" applyBorder="1" applyProtection="1"/>
    <xf numFmtId="0" fontId="50" fillId="3" borderId="15" xfId="2" applyFont="1" applyFill="1" applyBorder="1" applyProtection="1"/>
    <xf numFmtId="0" fontId="50" fillId="3" borderId="16" xfId="2" applyFont="1" applyFill="1" applyBorder="1" applyProtection="1"/>
    <xf numFmtId="0" fontId="50" fillId="3" borderId="18" xfId="2" applyFont="1" applyFill="1" applyBorder="1" applyProtection="1"/>
    <xf numFmtId="0" fontId="50" fillId="3" borderId="17" xfId="2" applyFont="1" applyFill="1" applyBorder="1" applyProtection="1"/>
    <xf numFmtId="0" fontId="54" fillId="3" borderId="0" xfId="2" applyFont="1" applyFill="1" applyBorder="1" applyAlignment="1" applyProtection="1">
      <alignment horizontal="left" vertical="center" wrapText="1"/>
    </xf>
    <xf numFmtId="0" fontId="50" fillId="3" borderId="0" xfId="2" applyFont="1" applyFill="1" applyBorder="1" applyAlignment="1" applyProtection="1">
      <alignment horizontal="left" vertical="center" wrapText="1"/>
    </xf>
    <xf numFmtId="0" fontId="50" fillId="3" borderId="0" xfId="2" quotePrefix="1" applyFont="1" applyFill="1" applyBorder="1" applyAlignment="1" applyProtection="1">
      <alignment horizontal="left" vertical="center" wrapText="1"/>
    </xf>
    <xf numFmtId="0" fontId="50" fillId="3" borderId="15" xfId="2" applyFont="1" applyFill="1" applyBorder="1" applyAlignment="1" applyProtection="1"/>
    <xf numFmtId="0" fontId="52" fillId="3" borderId="14" xfId="2" quotePrefix="1" applyFont="1" applyFill="1" applyBorder="1" applyAlignment="1" applyProtection="1">
      <alignment horizontal="left" vertical="top" wrapText="1"/>
    </xf>
    <xf numFmtId="0" fontId="53" fillId="3" borderId="0" xfId="2" quotePrefix="1" applyFont="1" applyFill="1" applyBorder="1" applyAlignment="1" applyProtection="1">
      <alignment horizontal="left" vertical="top" wrapText="1"/>
    </xf>
    <xf numFmtId="0" fontId="53" fillId="3" borderId="15" xfId="2" quotePrefix="1" applyFont="1" applyFill="1" applyBorder="1" applyAlignment="1" applyProtection="1">
      <alignment horizontal="left" vertical="top" wrapText="1"/>
    </xf>
    <xf numFmtId="0" fontId="1" fillId="0" borderId="2" xfId="0" applyFont="1" applyBorder="1" applyAlignment="1" applyProtection="1">
      <alignment horizontal="center" vertical="top"/>
    </xf>
    <xf numFmtId="0" fontId="6" fillId="0" borderId="2" xfId="0" applyFont="1" applyBorder="1" applyAlignment="1" applyProtection="1">
      <alignment horizontal="justify" vertical="top" wrapText="1"/>
      <protection locked="0"/>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Fill="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1" fillId="0" borderId="2" xfId="0" applyFont="1" applyBorder="1" applyAlignment="1" applyProtection="1">
      <alignment horizontal="justify" vertical="top"/>
      <protection locked="0"/>
    </xf>
    <xf numFmtId="9" fontId="1" fillId="0" borderId="4" xfId="0" applyNumberFormat="1" applyFont="1" applyFill="1" applyBorder="1" applyAlignment="1" applyProtection="1">
      <alignment horizontal="center" vertical="top"/>
      <protection hidden="1"/>
    </xf>
    <xf numFmtId="0" fontId="1" fillId="0" borderId="4"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1" fillId="0" borderId="4" xfId="0" applyFont="1" applyBorder="1" applyAlignment="1" applyProtection="1">
      <alignment horizontal="center" vertical="top"/>
    </xf>
    <xf numFmtId="0" fontId="2"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protection hidden="1"/>
    </xf>
    <xf numFmtId="9" fontId="1" fillId="0" borderId="4" xfId="0" applyNumberFormat="1" applyFont="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0" fontId="56" fillId="3" borderId="64" xfId="2" applyFont="1" applyFill="1" applyBorder="1" applyAlignment="1" applyProtection="1">
      <alignment horizontal="justify" vertical="center" wrapText="1"/>
    </xf>
    <xf numFmtId="0" fontId="56" fillId="3" borderId="65" xfId="2" applyFont="1" applyFill="1" applyBorder="1" applyAlignment="1" applyProtection="1">
      <alignment horizontal="justify" vertical="center" wrapText="1"/>
    </xf>
    <xf numFmtId="0" fontId="55" fillId="3" borderId="71" xfId="0" applyFont="1" applyFill="1" applyBorder="1" applyAlignment="1" applyProtection="1">
      <alignment horizontal="left" vertical="center" wrapText="1"/>
    </xf>
    <xf numFmtId="0" fontId="55" fillId="3" borderId="72" xfId="0" applyFont="1" applyFill="1" applyBorder="1" applyAlignment="1" applyProtection="1">
      <alignment horizontal="left" vertical="center" wrapText="1"/>
    </xf>
    <xf numFmtId="0" fontId="55" fillId="3" borderId="58" xfId="3" applyFont="1" applyFill="1" applyBorder="1" applyAlignment="1" applyProtection="1">
      <alignment horizontal="left" vertical="top" wrapText="1" readingOrder="1"/>
    </xf>
    <xf numFmtId="0" fontId="55" fillId="3" borderId="59" xfId="3" applyFont="1" applyFill="1" applyBorder="1" applyAlignment="1" applyProtection="1">
      <alignment horizontal="left" vertical="top" wrapText="1" readingOrder="1"/>
    </xf>
    <xf numFmtId="0" fontId="56" fillId="3" borderId="60" xfId="2" applyFont="1" applyFill="1" applyBorder="1" applyAlignment="1" applyProtection="1">
      <alignment horizontal="justify" vertical="center" wrapText="1"/>
    </xf>
    <xf numFmtId="0" fontId="56" fillId="3" borderId="61" xfId="2" applyFont="1" applyFill="1" applyBorder="1" applyAlignment="1" applyProtection="1">
      <alignment horizontal="justify" vertical="center" wrapText="1"/>
    </xf>
    <xf numFmtId="0" fontId="55" fillId="3" borderId="62" xfId="0" applyFont="1" applyFill="1" applyBorder="1" applyAlignment="1" applyProtection="1">
      <alignment horizontal="left" vertical="center" wrapText="1"/>
    </xf>
    <xf numFmtId="0" fontId="55" fillId="3" borderId="63" xfId="0" applyFont="1" applyFill="1" applyBorder="1" applyAlignment="1" applyProtection="1">
      <alignment horizontal="left" vertical="center" wrapText="1"/>
    </xf>
    <xf numFmtId="0" fontId="50" fillId="3" borderId="14" xfId="2" applyFont="1" applyFill="1" applyBorder="1" applyAlignment="1" applyProtection="1">
      <alignment horizontal="left" vertical="top" wrapText="1"/>
    </xf>
    <xf numFmtId="0" fontId="50" fillId="3" borderId="0" xfId="2" applyFont="1" applyFill="1" applyBorder="1" applyAlignment="1" applyProtection="1">
      <alignment horizontal="left" vertical="top" wrapText="1"/>
    </xf>
    <xf numFmtId="0" fontId="50" fillId="3" borderId="15" xfId="2" applyFont="1" applyFill="1" applyBorder="1" applyAlignment="1" applyProtection="1">
      <alignment horizontal="left" vertical="top" wrapText="1"/>
    </xf>
    <xf numFmtId="0" fontId="55" fillId="3" borderId="73" xfId="0" applyFont="1" applyFill="1" applyBorder="1" applyAlignment="1" applyProtection="1">
      <alignment horizontal="left" vertical="center" wrapText="1"/>
    </xf>
    <xf numFmtId="0" fontId="55" fillId="3" borderId="74" xfId="0" applyFont="1" applyFill="1" applyBorder="1" applyAlignment="1" applyProtection="1">
      <alignment horizontal="left" vertical="center" wrapText="1"/>
    </xf>
    <xf numFmtId="0" fontId="56" fillId="3" borderId="66" xfId="0" applyFont="1" applyFill="1" applyBorder="1" applyAlignment="1" applyProtection="1">
      <alignment horizontal="justify" vertical="center" wrapText="1"/>
    </xf>
    <xf numFmtId="0" fontId="56" fillId="3" borderId="67" xfId="0" applyFont="1" applyFill="1" applyBorder="1" applyAlignment="1" applyProtection="1">
      <alignment horizontal="justify" vertical="center" wrapText="1"/>
    </xf>
    <xf numFmtId="0" fontId="51" fillId="14" borderId="48" xfId="2" applyFont="1" applyFill="1" applyBorder="1" applyAlignment="1" applyProtection="1">
      <alignment horizontal="center" vertical="center" wrapText="1"/>
    </xf>
    <xf numFmtId="0" fontId="51" fillId="14" borderId="49" xfId="2" applyFont="1" applyFill="1" applyBorder="1" applyAlignment="1" applyProtection="1">
      <alignment horizontal="center" vertical="center" wrapText="1"/>
    </xf>
    <xf numFmtId="0" fontId="51" fillId="14" borderId="50" xfId="2" applyFont="1" applyFill="1" applyBorder="1" applyAlignment="1" applyProtection="1">
      <alignment horizontal="center" vertical="center" wrapText="1"/>
    </xf>
    <xf numFmtId="0" fontId="50" fillId="0" borderId="14" xfId="2" quotePrefix="1" applyFont="1" applyBorder="1" applyAlignment="1" applyProtection="1">
      <alignment horizontal="left" vertical="center" wrapText="1"/>
    </xf>
    <xf numFmtId="0" fontId="50" fillId="0" borderId="0" xfId="2" quotePrefix="1" applyFont="1" applyBorder="1" applyAlignment="1" applyProtection="1">
      <alignment horizontal="left" vertical="center" wrapText="1"/>
    </xf>
    <xf numFmtId="0" fontId="50" fillId="0" borderId="15" xfId="2" quotePrefix="1" applyFont="1" applyBorder="1" applyAlignment="1" applyProtection="1">
      <alignment horizontal="left" vertical="center" wrapText="1"/>
    </xf>
    <xf numFmtId="0" fontId="50" fillId="0" borderId="68" xfId="2" quotePrefix="1" applyFont="1" applyBorder="1" applyAlignment="1" applyProtection="1">
      <alignment horizontal="left" vertical="center" wrapText="1"/>
    </xf>
    <xf numFmtId="0" fontId="50" fillId="0" borderId="69" xfId="2" quotePrefix="1" applyFont="1" applyBorder="1" applyAlignment="1" applyProtection="1">
      <alignment horizontal="left" vertical="center" wrapText="1"/>
    </xf>
    <xf numFmtId="0" fontId="50" fillId="0" borderId="70" xfId="2" quotePrefix="1" applyFont="1" applyBorder="1" applyAlignment="1" applyProtection="1">
      <alignment horizontal="left" vertical="center" wrapText="1"/>
    </xf>
    <xf numFmtId="0" fontId="52" fillId="3" borderId="51" xfId="2" quotePrefix="1" applyFont="1" applyFill="1" applyBorder="1" applyAlignment="1" applyProtection="1">
      <alignment horizontal="left" vertical="top" wrapText="1"/>
    </xf>
    <xf numFmtId="0" fontId="53" fillId="3" borderId="52" xfId="2" quotePrefix="1" applyFont="1" applyFill="1" applyBorder="1" applyAlignment="1" applyProtection="1">
      <alignment horizontal="left" vertical="top" wrapText="1"/>
    </xf>
    <xf numFmtId="0" fontId="53" fillId="3" borderId="53" xfId="2" quotePrefix="1" applyFont="1" applyFill="1" applyBorder="1" applyAlignment="1" applyProtection="1">
      <alignment horizontal="left" vertical="top" wrapText="1"/>
    </xf>
    <xf numFmtId="0" fontId="50" fillId="0" borderId="14" xfId="2" quotePrefix="1" applyFont="1" applyBorder="1" applyAlignment="1" applyProtection="1">
      <alignment horizontal="left" vertical="top" wrapText="1"/>
    </xf>
    <xf numFmtId="0" fontId="50" fillId="0" borderId="0" xfId="2" quotePrefix="1" applyFont="1" applyBorder="1" applyAlignment="1" applyProtection="1">
      <alignment horizontal="left" vertical="top" wrapText="1"/>
    </xf>
    <xf numFmtId="0" fontId="50" fillId="0" borderId="15" xfId="2" quotePrefix="1" applyFont="1" applyBorder="1" applyAlignment="1" applyProtection="1">
      <alignment horizontal="left" vertical="top" wrapText="1"/>
    </xf>
    <xf numFmtId="0" fontId="55" fillId="14" borderId="54" xfId="3" applyFont="1" applyFill="1" applyBorder="1" applyAlignment="1" applyProtection="1">
      <alignment horizontal="center" vertical="center" wrapText="1"/>
    </xf>
    <xf numFmtId="0" fontId="55" fillId="14" borderId="55" xfId="3" applyFont="1" applyFill="1" applyBorder="1" applyAlignment="1" applyProtection="1">
      <alignment horizontal="center" vertical="center" wrapText="1"/>
    </xf>
    <xf numFmtId="0" fontId="55" fillId="14" borderId="56" xfId="2" applyFont="1" applyFill="1" applyBorder="1" applyAlignment="1" applyProtection="1">
      <alignment horizontal="center" vertical="center"/>
    </xf>
    <xf numFmtId="0" fontId="55" fillId="14" borderId="57" xfId="2" applyFont="1" applyFill="1" applyBorder="1" applyAlignment="1" applyProtection="1">
      <alignment horizontal="center" vertical="center"/>
    </xf>
    <xf numFmtId="0" fontId="2" fillId="3" borderId="68" xfId="2" quotePrefix="1" applyFont="1" applyFill="1" applyBorder="1" applyAlignment="1" applyProtection="1">
      <alignment horizontal="justify" vertical="center" wrapText="1"/>
    </xf>
    <xf numFmtId="0" fontId="2" fillId="3" borderId="69" xfId="2" quotePrefix="1" applyFont="1" applyFill="1" applyBorder="1" applyAlignment="1" applyProtection="1">
      <alignment horizontal="justify" vertical="center" wrapText="1"/>
    </xf>
    <xf numFmtId="0" fontId="2" fillId="3" borderId="70" xfId="2" quotePrefix="1" applyFont="1" applyFill="1" applyBorder="1" applyAlignment="1" applyProtection="1">
      <alignment horizontal="justify" vertical="center" wrapText="1"/>
    </xf>
    <xf numFmtId="0" fontId="1" fillId="3" borderId="0" xfId="0" applyFont="1" applyFill="1" applyBorder="1" applyAlignment="1">
      <alignment horizontal="left"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1" xfId="0" applyFont="1" applyFill="1" applyBorder="1" applyAlignment="1">
      <alignment horizontal="center" vertical="center"/>
    </xf>
    <xf numFmtId="0" fontId="26" fillId="2" borderId="3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9" fontId="1" fillId="0" borderId="4" xfId="0" applyNumberFormat="1" applyFont="1" applyBorder="1" applyAlignment="1" applyProtection="1">
      <alignment horizontal="center" vertical="top" wrapText="1"/>
      <protection hidden="1"/>
    </xf>
    <xf numFmtId="9" fontId="1" fillId="0" borderId="8" xfId="0" applyNumberFormat="1" applyFont="1" applyBorder="1" applyAlignment="1" applyProtection="1">
      <alignment horizontal="center" vertical="top" wrapText="1"/>
      <protection hidden="1"/>
    </xf>
    <xf numFmtId="9" fontId="1" fillId="0" borderId="5" xfId="0" applyNumberFormat="1" applyFont="1" applyBorder="1" applyAlignment="1" applyProtection="1">
      <alignment horizontal="center" vertical="top" wrapText="1"/>
      <protection hidden="1"/>
    </xf>
    <xf numFmtId="0" fontId="4" fillId="0" borderId="4" xfId="0" applyFont="1" applyBorder="1" applyAlignment="1" applyProtection="1">
      <alignment horizontal="center" vertical="top"/>
      <protection hidden="1"/>
    </xf>
    <xf numFmtId="0" fontId="4" fillId="0" borderId="8" xfId="0" applyFont="1" applyBorder="1" applyAlignment="1" applyProtection="1">
      <alignment horizontal="center" vertical="top"/>
      <protection hidden="1"/>
    </xf>
    <xf numFmtId="0" fontId="4" fillId="0" borderId="5" xfId="0" applyFont="1" applyBorder="1" applyAlignment="1" applyProtection="1">
      <alignment horizontal="center" vertical="top"/>
      <protection hidden="1"/>
    </xf>
    <xf numFmtId="0" fontId="1" fillId="0" borderId="4" xfId="0" applyFont="1" applyBorder="1" applyAlignment="1" applyProtection="1">
      <alignment horizontal="center" vertical="top"/>
    </xf>
    <xf numFmtId="0" fontId="1" fillId="0" borderId="8" xfId="0" applyFont="1" applyBorder="1" applyAlignment="1" applyProtection="1">
      <alignment horizontal="center" vertical="top"/>
    </xf>
    <xf numFmtId="0" fontId="1" fillId="0" borderId="5" xfId="0" applyFont="1" applyBorder="1" applyAlignment="1" applyProtection="1">
      <alignment horizontal="center" vertical="top"/>
    </xf>
    <xf numFmtId="0" fontId="1" fillId="0" borderId="4" xfId="0" applyFont="1" applyBorder="1" applyAlignment="1" applyProtection="1">
      <alignment horizontal="center" vertical="top" wrapText="1"/>
      <protection locked="0"/>
    </xf>
    <xf numFmtId="0" fontId="1" fillId="0" borderId="8" xfId="0" applyFont="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2" fillId="0" borderId="4" xfId="0" applyFont="1" applyBorder="1" applyAlignment="1" applyProtection="1">
      <alignment horizontal="center" vertical="top" wrapText="1"/>
      <protection locked="0"/>
    </xf>
    <xf numFmtId="0" fontId="2" fillId="0" borderId="8" xfId="0" applyFont="1" applyBorder="1" applyAlignment="1" applyProtection="1">
      <alignment horizontal="center" vertical="top" wrapText="1"/>
      <protection locked="0"/>
    </xf>
    <xf numFmtId="0" fontId="2" fillId="0" borderId="5" xfId="0" applyFont="1" applyBorder="1" applyAlignment="1" applyProtection="1">
      <alignment horizontal="center" vertical="top" wrapText="1"/>
      <protection locked="0"/>
    </xf>
    <xf numFmtId="0" fontId="1" fillId="0" borderId="4" xfId="0" applyFont="1" applyBorder="1" applyAlignment="1" applyProtection="1">
      <alignment horizontal="center" vertical="top"/>
      <protection locked="0"/>
    </xf>
    <xf numFmtId="0" fontId="1" fillId="0" borderId="8" xfId="0" applyFont="1" applyBorder="1" applyAlignment="1" applyProtection="1">
      <alignment horizontal="center" vertical="top"/>
      <protection locked="0"/>
    </xf>
    <xf numFmtId="0" fontId="1" fillId="0" borderId="5" xfId="0" applyFont="1" applyBorder="1" applyAlignment="1" applyProtection="1">
      <alignment horizontal="center" vertical="top"/>
      <protection locked="0"/>
    </xf>
    <xf numFmtId="0" fontId="4" fillId="0" borderId="4" xfId="0" applyFont="1" applyFill="1" applyBorder="1" applyAlignment="1" applyProtection="1">
      <alignment horizontal="center" vertical="top" wrapText="1"/>
      <protection hidden="1"/>
    </xf>
    <xf numFmtId="0" fontId="4" fillId="0" borderId="8"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9" fontId="1" fillId="0" borderId="4" xfId="0" applyNumberFormat="1" applyFont="1" applyBorder="1" applyAlignment="1" applyProtection="1">
      <alignment horizontal="center" vertical="top" wrapText="1"/>
      <protection locked="0"/>
    </xf>
    <xf numFmtId="9" fontId="1" fillId="0" borderId="8" xfId="0" applyNumberFormat="1" applyFont="1" applyBorder="1" applyAlignment="1" applyProtection="1">
      <alignment horizontal="center" vertical="top" wrapText="1"/>
      <protection locked="0"/>
    </xf>
    <xf numFmtId="9" fontId="1" fillId="0" borderId="5" xfId="0" applyNumberFormat="1" applyFont="1" applyBorder="1" applyAlignment="1" applyProtection="1">
      <alignment horizontal="center" vertical="top" wrapText="1"/>
      <protection locked="0"/>
    </xf>
    <xf numFmtId="0" fontId="4" fillId="2" borderId="2"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0"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0" xfId="0" applyFont="1" applyBorder="1" applyAlignment="1">
      <alignment horizontal="center" vertical="center"/>
    </xf>
    <xf numFmtId="0" fontId="18" fillId="0" borderId="19" xfId="0" applyFont="1" applyBorder="1" applyAlignment="1">
      <alignment horizontal="center" vertical="center" wrapText="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5" borderId="0"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6" fillId="0" borderId="0" xfId="0" applyFont="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4" xfId="0" applyFont="1" applyBorder="1" applyAlignment="1">
      <alignment horizontal="center" vertical="center" wrapText="1"/>
    </xf>
    <xf numFmtId="0" fontId="44" fillId="0" borderId="0"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4" fillId="0" borderId="13"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44" fillId="0" borderId="19" xfId="0" applyFont="1" applyBorder="1" applyAlignment="1">
      <alignment horizontal="center" vertical="center" wrapText="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5" xfId="0" applyFont="1" applyFill="1" applyBorder="1" applyAlignment="1">
      <alignment horizontal="center" vertical="center" wrapText="1" readingOrder="1"/>
    </xf>
    <xf numFmtId="0" fontId="41" fillId="15" borderId="36" xfId="0" applyFont="1" applyFill="1" applyBorder="1" applyAlignment="1">
      <alignment horizontal="center" vertical="center" wrapText="1" readingOrder="1"/>
    </xf>
    <xf numFmtId="0" fontId="41" fillId="15" borderId="47" xfId="0" applyFont="1" applyFill="1" applyBorder="1" applyAlignment="1">
      <alignment horizontal="center" vertical="center" wrapText="1" readingOrder="1"/>
    </xf>
    <xf numFmtId="0" fontId="36" fillId="3" borderId="0" xfId="0" applyFont="1" applyFill="1" applyBorder="1" applyAlignment="1">
      <alignment horizontal="justify" vertical="center" wrapText="1"/>
    </xf>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48" fillId="0" borderId="35" xfId="0" applyFont="1" applyBorder="1" applyAlignment="1">
      <alignment horizontal="center" vertical="center"/>
    </xf>
    <xf numFmtId="0" fontId="48" fillId="0" borderId="36" xfId="0" applyFont="1" applyBorder="1" applyAlignment="1">
      <alignment horizontal="center" vertical="center"/>
    </xf>
    <xf numFmtId="0" fontId="48" fillId="0" borderId="47" xfId="0" applyFont="1" applyBorder="1" applyAlignment="1">
      <alignment horizontal="center" vertical="center"/>
    </xf>
    <xf numFmtId="0" fontId="48" fillId="0" borderId="35" xfId="0" applyFont="1" applyBorder="1" applyAlignment="1">
      <alignment horizontal="left" vertical="center" wrapText="1"/>
    </xf>
    <xf numFmtId="0" fontId="48" fillId="0" borderId="36" xfId="0" applyFont="1" applyBorder="1" applyAlignment="1">
      <alignment horizontal="left" vertical="center" wrapText="1"/>
    </xf>
    <xf numFmtId="0" fontId="48" fillId="0" borderId="47" xfId="0" applyFont="1" applyBorder="1" applyAlignment="1">
      <alignment horizontal="left" vertical="center" wrapText="1"/>
    </xf>
    <xf numFmtId="0" fontId="59" fillId="3" borderId="33" xfId="0" quotePrefix="1" applyFont="1" applyFill="1" applyBorder="1" applyAlignment="1">
      <alignment horizontal="center" vertical="center" wrapText="1"/>
    </xf>
    <xf numFmtId="0" fontId="48" fillId="0" borderId="33" xfId="0" applyFont="1" applyBorder="1" applyAlignment="1">
      <alignment horizontal="center" vertical="center" wrapText="1"/>
    </xf>
    <xf numFmtId="14" fontId="48" fillId="0" borderId="33" xfId="0" applyNumberFormat="1" applyFont="1" applyBorder="1" applyAlignment="1">
      <alignment horizontal="center" vertical="center" wrapText="1"/>
    </xf>
    <xf numFmtId="0" fontId="48" fillId="0" borderId="33" xfId="0" applyFont="1" applyBorder="1" applyAlignment="1">
      <alignment vertical="center" wrapText="1"/>
    </xf>
  </cellXfs>
  <cellStyles count="5">
    <cellStyle name="Normal" xfId="0" builtinId="0"/>
    <cellStyle name="Normal - Style1 2" xfId="2"/>
    <cellStyle name="Normal 2" xfId="4"/>
    <cellStyle name="Normal 2 2" xfId="3"/>
    <cellStyle name="Porcentaje" xfId="1" builtinId="5"/>
  </cellStyles>
  <dxfs count="240">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375556</xdr:colOff>
      <xdr:row>2</xdr:row>
      <xdr:rowOff>182336</xdr:rowOff>
    </xdr:from>
    <xdr:to>
      <xdr:col>25</xdr:col>
      <xdr:colOff>239487</xdr:colOff>
      <xdr:row>5</xdr:row>
      <xdr:rowOff>484415</xdr:rowOff>
    </xdr:to>
    <xdr:pic>
      <xdr:nvPicPr>
        <xdr:cNvPr id="7" name="Imagen 6" descr="logo final edat"/>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892156" y="696686"/>
          <a:ext cx="1902280" cy="1249136"/>
        </a:xfrm>
        <a:prstGeom prst="rect">
          <a:avLst/>
        </a:prstGeom>
        <a:noFill/>
        <a:ln>
          <a:noFill/>
        </a:ln>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2"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239" dataDxfId="238">
  <autoFilter ref="B209:C219"/>
  <tableColumns count="2">
    <tableColumn id="1" name="Criterios" dataDxfId="237"/>
    <tableColumn id="2" name="Subcriterios" dataDxfId="23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zoomScale="110" zoomScaleNormal="110" workbookViewId="0">
      <selection activeCell="B4" sqref="B4:H5"/>
    </sheetView>
  </sheetViews>
  <sheetFormatPr baseColWidth="10" defaultColWidth="11.42578125" defaultRowHeight="15" x14ac:dyDescent="0.25"/>
  <cols>
    <col min="1" max="1" width="2.85546875" style="84" customWidth="1"/>
    <col min="2" max="3" width="24.7109375" style="84" customWidth="1"/>
    <col min="4" max="4" width="16" style="84" customWidth="1"/>
    <col min="5" max="5" width="24.7109375" style="84" customWidth="1"/>
    <col min="6" max="6" width="27.7109375" style="84" customWidth="1"/>
    <col min="7" max="8" width="24.7109375" style="84" customWidth="1"/>
    <col min="9" max="16384" width="11.42578125" style="84"/>
  </cols>
  <sheetData>
    <row r="1" spans="2:8" ht="15.75" thickBot="1" x14ac:dyDescent="0.3"/>
    <row r="2" spans="2:8" ht="18" x14ac:dyDescent="0.25">
      <c r="B2" s="165" t="s">
        <v>166</v>
      </c>
      <c r="C2" s="166"/>
      <c r="D2" s="166"/>
      <c r="E2" s="166"/>
      <c r="F2" s="166"/>
      <c r="G2" s="166"/>
      <c r="H2" s="167"/>
    </row>
    <row r="3" spans="2:8" x14ac:dyDescent="0.25">
      <c r="B3" s="85"/>
      <c r="C3" s="86"/>
      <c r="D3" s="86"/>
      <c r="E3" s="86"/>
      <c r="F3" s="86"/>
      <c r="G3" s="86"/>
      <c r="H3" s="87"/>
    </row>
    <row r="4" spans="2:8" ht="63" customHeight="1" x14ac:dyDescent="0.25">
      <c r="B4" s="168" t="s">
        <v>209</v>
      </c>
      <c r="C4" s="169"/>
      <c r="D4" s="169"/>
      <c r="E4" s="169"/>
      <c r="F4" s="169"/>
      <c r="G4" s="169"/>
      <c r="H4" s="170"/>
    </row>
    <row r="5" spans="2:8" ht="63" customHeight="1" x14ac:dyDescent="0.25">
      <c r="B5" s="171"/>
      <c r="C5" s="172"/>
      <c r="D5" s="172"/>
      <c r="E5" s="172"/>
      <c r="F5" s="172"/>
      <c r="G5" s="172"/>
      <c r="H5" s="173"/>
    </row>
    <row r="6" spans="2:8" ht="16.5" x14ac:dyDescent="0.25">
      <c r="B6" s="174" t="s">
        <v>164</v>
      </c>
      <c r="C6" s="175"/>
      <c r="D6" s="175"/>
      <c r="E6" s="175"/>
      <c r="F6" s="175"/>
      <c r="G6" s="175"/>
      <c r="H6" s="176"/>
    </row>
    <row r="7" spans="2:8" ht="95.25" customHeight="1" x14ac:dyDescent="0.25">
      <c r="B7" s="184" t="s">
        <v>169</v>
      </c>
      <c r="C7" s="185"/>
      <c r="D7" s="185"/>
      <c r="E7" s="185"/>
      <c r="F7" s="185"/>
      <c r="G7" s="185"/>
      <c r="H7" s="186"/>
    </row>
    <row r="8" spans="2:8" ht="16.5" x14ac:dyDescent="0.25">
      <c r="B8" s="122"/>
      <c r="C8" s="123"/>
      <c r="D8" s="123"/>
      <c r="E8" s="123"/>
      <c r="F8" s="123"/>
      <c r="G8" s="123"/>
      <c r="H8" s="124"/>
    </row>
    <row r="9" spans="2:8" ht="16.5" customHeight="1" x14ac:dyDescent="0.25">
      <c r="B9" s="177" t="s">
        <v>202</v>
      </c>
      <c r="C9" s="178"/>
      <c r="D9" s="178"/>
      <c r="E9" s="178"/>
      <c r="F9" s="178"/>
      <c r="G9" s="178"/>
      <c r="H9" s="179"/>
    </row>
    <row r="10" spans="2:8" ht="44.25" customHeight="1" x14ac:dyDescent="0.25">
      <c r="B10" s="177"/>
      <c r="C10" s="178"/>
      <c r="D10" s="178"/>
      <c r="E10" s="178"/>
      <c r="F10" s="178"/>
      <c r="G10" s="178"/>
      <c r="H10" s="179"/>
    </row>
    <row r="11" spans="2:8" ht="15.75" thickBot="1" x14ac:dyDescent="0.3">
      <c r="B11" s="110"/>
      <c r="C11" s="113"/>
      <c r="D11" s="118"/>
      <c r="E11" s="119"/>
      <c r="F11" s="119"/>
      <c r="G11" s="120"/>
      <c r="H11" s="121"/>
    </row>
    <row r="12" spans="2:8" ht="15.75" thickTop="1" x14ac:dyDescent="0.25">
      <c r="B12" s="110"/>
      <c r="C12" s="180" t="s">
        <v>165</v>
      </c>
      <c r="D12" s="181"/>
      <c r="E12" s="182" t="s">
        <v>203</v>
      </c>
      <c r="F12" s="183"/>
      <c r="G12" s="113"/>
      <c r="H12" s="114"/>
    </row>
    <row r="13" spans="2:8" ht="35.25" customHeight="1" x14ac:dyDescent="0.25">
      <c r="B13" s="110"/>
      <c r="C13" s="152" t="s">
        <v>196</v>
      </c>
      <c r="D13" s="153"/>
      <c r="E13" s="154" t="s">
        <v>201</v>
      </c>
      <c r="F13" s="155"/>
      <c r="G13" s="113"/>
      <c r="H13" s="114"/>
    </row>
    <row r="14" spans="2:8" ht="17.25" customHeight="1" x14ac:dyDescent="0.25">
      <c r="B14" s="110"/>
      <c r="C14" s="152" t="s">
        <v>197</v>
      </c>
      <c r="D14" s="153"/>
      <c r="E14" s="154" t="s">
        <v>199</v>
      </c>
      <c r="F14" s="155"/>
      <c r="G14" s="113"/>
      <c r="H14" s="114"/>
    </row>
    <row r="15" spans="2:8" ht="19.5" customHeight="1" x14ac:dyDescent="0.25">
      <c r="B15" s="110"/>
      <c r="C15" s="152" t="s">
        <v>198</v>
      </c>
      <c r="D15" s="153"/>
      <c r="E15" s="154" t="s">
        <v>200</v>
      </c>
      <c r="F15" s="155"/>
      <c r="G15" s="113"/>
      <c r="H15" s="114"/>
    </row>
    <row r="16" spans="2:8" ht="69.75" customHeight="1" x14ac:dyDescent="0.25">
      <c r="B16" s="110"/>
      <c r="C16" s="152" t="s">
        <v>167</v>
      </c>
      <c r="D16" s="153"/>
      <c r="E16" s="154" t="s">
        <v>168</v>
      </c>
      <c r="F16" s="155"/>
      <c r="G16" s="113"/>
      <c r="H16" s="114"/>
    </row>
    <row r="17" spans="2:8" ht="34.5" customHeight="1" x14ac:dyDescent="0.25">
      <c r="B17" s="110"/>
      <c r="C17" s="156" t="s">
        <v>2</v>
      </c>
      <c r="D17" s="157"/>
      <c r="E17" s="148" t="s">
        <v>210</v>
      </c>
      <c r="F17" s="149"/>
      <c r="G17" s="113"/>
      <c r="H17" s="114"/>
    </row>
    <row r="18" spans="2:8" ht="27.75" customHeight="1" x14ac:dyDescent="0.25">
      <c r="B18" s="110"/>
      <c r="C18" s="156" t="s">
        <v>3</v>
      </c>
      <c r="D18" s="157"/>
      <c r="E18" s="148" t="s">
        <v>211</v>
      </c>
      <c r="F18" s="149"/>
      <c r="G18" s="113"/>
      <c r="H18" s="114"/>
    </row>
    <row r="19" spans="2:8" ht="28.5" customHeight="1" x14ac:dyDescent="0.25">
      <c r="B19" s="110"/>
      <c r="C19" s="156" t="s">
        <v>42</v>
      </c>
      <c r="D19" s="157"/>
      <c r="E19" s="148" t="s">
        <v>212</v>
      </c>
      <c r="F19" s="149"/>
      <c r="G19" s="113"/>
      <c r="H19" s="114"/>
    </row>
    <row r="20" spans="2:8" ht="72.75" customHeight="1" x14ac:dyDescent="0.25">
      <c r="B20" s="110"/>
      <c r="C20" s="156" t="s">
        <v>1</v>
      </c>
      <c r="D20" s="157"/>
      <c r="E20" s="148" t="s">
        <v>213</v>
      </c>
      <c r="F20" s="149"/>
      <c r="G20" s="113"/>
      <c r="H20" s="114"/>
    </row>
    <row r="21" spans="2:8" ht="64.5" customHeight="1" x14ac:dyDescent="0.25">
      <c r="B21" s="110"/>
      <c r="C21" s="156" t="s">
        <v>50</v>
      </c>
      <c r="D21" s="157"/>
      <c r="E21" s="148" t="s">
        <v>171</v>
      </c>
      <c r="F21" s="149"/>
      <c r="G21" s="113"/>
      <c r="H21" s="114"/>
    </row>
    <row r="22" spans="2:8" ht="71.25" customHeight="1" x14ac:dyDescent="0.25">
      <c r="B22" s="110"/>
      <c r="C22" s="156" t="s">
        <v>170</v>
      </c>
      <c r="D22" s="157"/>
      <c r="E22" s="148" t="s">
        <v>172</v>
      </c>
      <c r="F22" s="149"/>
      <c r="G22" s="113"/>
      <c r="H22" s="114"/>
    </row>
    <row r="23" spans="2:8" ht="55.5" customHeight="1" x14ac:dyDescent="0.25">
      <c r="B23" s="110"/>
      <c r="C23" s="150" t="s">
        <v>173</v>
      </c>
      <c r="D23" s="151"/>
      <c r="E23" s="148" t="s">
        <v>174</v>
      </c>
      <c r="F23" s="149"/>
      <c r="G23" s="113"/>
      <c r="H23" s="114"/>
    </row>
    <row r="24" spans="2:8" ht="42" customHeight="1" x14ac:dyDescent="0.25">
      <c r="B24" s="110"/>
      <c r="C24" s="150" t="s">
        <v>48</v>
      </c>
      <c r="D24" s="151"/>
      <c r="E24" s="148" t="s">
        <v>175</v>
      </c>
      <c r="F24" s="149"/>
      <c r="G24" s="113"/>
      <c r="H24" s="114"/>
    </row>
    <row r="25" spans="2:8" ht="59.25" customHeight="1" x14ac:dyDescent="0.25">
      <c r="B25" s="110"/>
      <c r="C25" s="150" t="s">
        <v>163</v>
      </c>
      <c r="D25" s="151"/>
      <c r="E25" s="148" t="s">
        <v>176</v>
      </c>
      <c r="F25" s="149"/>
      <c r="G25" s="113"/>
      <c r="H25" s="114"/>
    </row>
    <row r="26" spans="2:8" ht="23.25" customHeight="1" x14ac:dyDescent="0.25">
      <c r="B26" s="110"/>
      <c r="C26" s="150" t="s">
        <v>12</v>
      </c>
      <c r="D26" s="151"/>
      <c r="E26" s="148" t="s">
        <v>177</v>
      </c>
      <c r="F26" s="149"/>
      <c r="G26" s="113"/>
      <c r="H26" s="114"/>
    </row>
    <row r="27" spans="2:8" ht="30.75" customHeight="1" x14ac:dyDescent="0.25">
      <c r="B27" s="110"/>
      <c r="C27" s="150" t="s">
        <v>181</v>
      </c>
      <c r="D27" s="151"/>
      <c r="E27" s="148" t="s">
        <v>178</v>
      </c>
      <c r="F27" s="149"/>
      <c r="G27" s="113"/>
      <c r="H27" s="114"/>
    </row>
    <row r="28" spans="2:8" ht="35.25" customHeight="1" x14ac:dyDescent="0.25">
      <c r="B28" s="110"/>
      <c r="C28" s="150" t="s">
        <v>182</v>
      </c>
      <c r="D28" s="151"/>
      <c r="E28" s="148" t="s">
        <v>179</v>
      </c>
      <c r="F28" s="149"/>
      <c r="G28" s="113"/>
      <c r="H28" s="114"/>
    </row>
    <row r="29" spans="2:8" ht="33" customHeight="1" x14ac:dyDescent="0.25">
      <c r="B29" s="110"/>
      <c r="C29" s="150" t="s">
        <v>182</v>
      </c>
      <c r="D29" s="151"/>
      <c r="E29" s="148" t="s">
        <v>179</v>
      </c>
      <c r="F29" s="149"/>
      <c r="G29" s="113"/>
      <c r="H29" s="114"/>
    </row>
    <row r="30" spans="2:8" ht="30" customHeight="1" x14ac:dyDescent="0.25">
      <c r="B30" s="110"/>
      <c r="C30" s="150" t="s">
        <v>183</v>
      </c>
      <c r="D30" s="151"/>
      <c r="E30" s="148" t="s">
        <v>180</v>
      </c>
      <c r="F30" s="149"/>
      <c r="G30" s="113"/>
      <c r="H30" s="114"/>
    </row>
    <row r="31" spans="2:8" ht="35.25" customHeight="1" x14ac:dyDescent="0.25">
      <c r="B31" s="110"/>
      <c r="C31" s="150" t="s">
        <v>184</v>
      </c>
      <c r="D31" s="151"/>
      <c r="E31" s="148" t="s">
        <v>185</v>
      </c>
      <c r="F31" s="149"/>
      <c r="G31" s="113"/>
      <c r="H31" s="114"/>
    </row>
    <row r="32" spans="2:8" ht="31.5" customHeight="1" x14ac:dyDescent="0.25">
      <c r="B32" s="110"/>
      <c r="C32" s="150" t="s">
        <v>186</v>
      </c>
      <c r="D32" s="151"/>
      <c r="E32" s="148" t="s">
        <v>187</v>
      </c>
      <c r="F32" s="149"/>
      <c r="G32" s="113"/>
      <c r="H32" s="114"/>
    </row>
    <row r="33" spans="2:8" ht="35.25" customHeight="1" x14ac:dyDescent="0.25">
      <c r="B33" s="110"/>
      <c r="C33" s="150" t="s">
        <v>188</v>
      </c>
      <c r="D33" s="151"/>
      <c r="E33" s="148" t="s">
        <v>189</v>
      </c>
      <c r="F33" s="149"/>
      <c r="G33" s="113"/>
      <c r="H33" s="114"/>
    </row>
    <row r="34" spans="2:8" ht="59.25" customHeight="1" x14ac:dyDescent="0.25">
      <c r="B34" s="110"/>
      <c r="C34" s="150" t="s">
        <v>190</v>
      </c>
      <c r="D34" s="151"/>
      <c r="E34" s="148" t="s">
        <v>191</v>
      </c>
      <c r="F34" s="149"/>
      <c r="G34" s="113"/>
      <c r="H34" s="114"/>
    </row>
    <row r="35" spans="2:8" ht="29.25" customHeight="1" x14ac:dyDescent="0.25">
      <c r="B35" s="110"/>
      <c r="C35" s="150" t="s">
        <v>29</v>
      </c>
      <c r="D35" s="151"/>
      <c r="E35" s="148" t="s">
        <v>192</v>
      </c>
      <c r="F35" s="149"/>
      <c r="G35" s="113"/>
      <c r="H35" s="114"/>
    </row>
    <row r="36" spans="2:8" ht="82.5" customHeight="1" x14ac:dyDescent="0.25">
      <c r="B36" s="110"/>
      <c r="C36" s="150" t="s">
        <v>194</v>
      </c>
      <c r="D36" s="151"/>
      <c r="E36" s="148" t="s">
        <v>193</v>
      </c>
      <c r="F36" s="149"/>
      <c r="G36" s="113"/>
      <c r="H36" s="114"/>
    </row>
    <row r="37" spans="2:8" ht="46.5" customHeight="1" x14ac:dyDescent="0.25">
      <c r="B37" s="110"/>
      <c r="C37" s="150" t="s">
        <v>39</v>
      </c>
      <c r="D37" s="151"/>
      <c r="E37" s="148" t="s">
        <v>195</v>
      </c>
      <c r="F37" s="149"/>
      <c r="G37" s="113"/>
      <c r="H37" s="114"/>
    </row>
    <row r="38" spans="2:8" ht="6.75" customHeight="1" thickBot="1" x14ac:dyDescent="0.3">
      <c r="B38" s="110"/>
      <c r="C38" s="161"/>
      <c r="D38" s="162"/>
      <c r="E38" s="163"/>
      <c r="F38" s="164"/>
      <c r="G38" s="113"/>
      <c r="H38" s="114"/>
    </row>
    <row r="39" spans="2:8" ht="15.75" thickTop="1" x14ac:dyDescent="0.25">
      <c r="B39" s="110"/>
      <c r="C39" s="111"/>
      <c r="D39" s="111"/>
      <c r="E39" s="112"/>
      <c r="F39" s="112"/>
      <c r="G39" s="113"/>
      <c r="H39" s="114"/>
    </row>
    <row r="40" spans="2:8" ht="21" customHeight="1" x14ac:dyDescent="0.25">
      <c r="B40" s="158" t="s">
        <v>204</v>
      </c>
      <c r="C40" s="159"/>
      <c r="D40" s="159"/>
      <c r="E40" s="159"/>
      <c r="F40" s="159"/>
      <c r="G40" s="159"/>
      <c r="H40" s="160"/>
    </row>
    <row r="41" spans="2:8" ht="20.25" customHeight="1" x14ac:dyDescent="0.25">
      <c r="B41" s="158" t="s">
        <v>205</v>
      </c>
      <c r="C41" s="159"/>
      <c r="D41" s="159"/>
      <c r="E41" s="159"/>
      <c r="F41" s="159"/>
      <c r="G41" s="159"/>
      <c r="H41" s="160"/>
    </row>
    <row r="42" spans="2:8" ht="20.25" customHeight="1" x14ac:dyDescent="0.25">
      <c r="B42" s="158" t="s">
        <v>206</v>
      </c>
      <c r="C42" s="159"/>
      <c r="D42" s="159"/>
      <c r="E42" s="159"/>
      <c r="F42" s="159"/>
      <c r="G42" s="159"/>
      <c r="H42" s="160"/>
    </row>
    <row r="43" spans="2:8" ht="20.25" customHeight="1" x14ac:dyDescent="0.25">
      <c r="B43" s="158" t="s">
        <v>207</v>
      </c>
      <c r="C43" s="159"/>
      <c r="D43" s="159"/>
      <c r="E43" s="159"/>
      <c r="F43" s="159"/>
      <c r="G43" s="159"/>
      <c r="H43" s="160"/>
    </row>
    <row r="44" spans="2:8" x14ac:dyDescent="0.25">
      <c r="B44" s="158" t="s">
        <v>208</v>
      </c>
      <c r="C44" s="159"/>
      <c r="D44" s="159"/>
      <c r="E44" s="159"/>
      <c r="F44" s="159"/>
      <c r="G44" s="159"/>
      <c r="H44" s="160"/>
    </row>
    <row r="45" spans="2:8" ht="15.75" thickBot="1" x14ac:dyDescent="0.3">
      <c r="B45" s="115"/>
      <c r="C45" s="116"/>
      <c r="D45" s="116"/>
      <c r="E45" s="116"/>
      <c r="F45" s="116"/>
      <c r="G45" s="116"/>
      <c r="H45" s="117"/>
    </row>
  </sheetData>
  <mergeCells count="64">
    <mergeCell ref="B2:H2"/>
    <mergeCell ref="B4:H5"/>
    <mergeCell ref="B6:H6"/>
    <mergeCell ref="B9:H10"/>
    <mergeCell ref="C12:D12"/>
    <mergeCell ref="E12:F12"/>
    <mergeCell ref="B7:H7"/>
    <mergeCell ref="C13:D13"/>
    <mergeCell ref="E13:F13"/>
    <mergeCell ref="C17:D17"/>
    <mergeCell ref="E17:F17"/>
    <mergeCell ref="C21:D21"/>
    <mergeCell ref="C18:D18"/>
    <mergeCell ref="C19:D19"/>
    <mergeCell ref="C20:D20"/>
    <mergeCell ref="E18:F18"/>
    <mergeCell ref="E19:F19"/>
    <mergeCell ref="E20:F20"/>
    <mergeCell ref="E21:F21"/>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33:D33"/>
    <mergeCell ref="B40:H40"/>
    <mergeCell ref="C29:D29"/>
    <mergeCell ref="E29:F29"/>
    <mergeCell ref="C30:D30"/>
    <mergeCell ref="E30:F30"/>
    <mergeCell ref="E33:F33"/>
    <mergeCell ref="C34:D34"/>
    <mergeCell ref="C35:D35"/>
    <mergeCell ref="E35:F35"/>
    <mergeCell ref="C36:D36"/>
    <mergeCell ref="E36:F36"/>
    <mergeCell ref="B41:H41"/>
    <mergeCell ref="C38:D38"/>
    <mergeCell ref="E38:F38"/>
    <mergeCell ref="C37:D37"/>
    <mergeCell ref="E37:F37"/>
    <mergeCell ref="E28:F28"/>
    <mergeCell ref="C28:D28"/>
    <mergeCell ref="C16:D16"/>
    <mergeCell ref="E16:F16"/>
    <mergeCell ref="C14:D14"/>
    <mergeCell ref="E14:F14"/>
    <mergeCell ref="C15:D15"/>
    <mergeCell ref="E15:F15"/>
    <mergeCell ref="E22:F22"/>
    <mergeCell ref="C22:D22"/>
    <mergeCell ref="C25:D25"/>
    <mergeCell ref="E25:F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BP37"/>
  <sheetViews>
    <sheetView tabSelected="1" topLeftCell="J15" zoomScale="70" zoomScaleNormal="70" workbookViewId="0">
      <selection activeCell="AF16" sqref="AF16:AG16"/>
    </sheetView>
  </sheetViews>
  <sheetFormatPr baseColWidth="10" defaultColWidth="11.42578125" defaultRowHeight="16.5" x14ac:dyDescent="0.3"/>
  <cols>
    <col min="1" max="1" width="4" style="2" bestFit="1" customWidth="1"/>
    <col min="2" max="2" width="14.140625" style="2" customWidth="1"/>
    <col min="3" max="3" width="13.140625" style="2" customWidth="1"/>
    <col min="4" max="4" width="23.85546875" style="2" customWidth="1"/>
    <col min="5" max="5" width="32.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0.42578125" style="1" hidden="1" customWidth="1"/>
    <col min="12" max="12" width="17.5703125" style="1" customWidth="1"/>
    <col min="13" max="13" width="6.28515625" style="1" bestFit="1" customWidth="1"/>
    <col min="14" max="14" width="16" style="1" customWidth="1"/>
    <col min="15" max="15" width="5.85546875" style="1" customWidth="1"/>
    <col min="16" max="16" width="31"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13" style="1" hidden="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188" t="s">
        <v>144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c r="AI1" s="189"/>
      <c r="AJ1" s="190"/>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row>
    <row r="2" spans="1:68" ht="24" customHeight="1" x14ac:dyDescent="0.3">
      <c r="A2" s="191"/>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3"/>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row>
    <row r="3" spans="1:68" ht="17.25" thickBot="1" x14ac:dyDescent="0.35">
      <c r="A3" s="28"/>
      <c r="B3" s="29"/>
      <c r="C3" s="28"/>
      <c r="D3" s="28"/>
      <c r="E3" s="8"/>
      <c r="F3" s="27"/>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row>
    <row r="4" spans="1:68" ht="26.25" customHeight="1" thickBot="1" x14ac:dyDescent="0.35">
      <c r="A4" s="225" t="s">
        <v>43</v>
      </c>
      <c r="B4" s="226"/>
      <c r="C4" s="395" t="s">
        <v>214</v>
      </c>
      <c r="D4" s="396"/>
      <c r="E4" s="396"/>
      <c r="F4" s="396"/>
      <c r="G4" s="396"/>
      <c r="H4" s="396"/>
      <c r="I4" s="396"/>
      <c r="J4" s="396"/>
      <c r="K4" s="396"/>
      <c r="L4" s="396"/>
      <c r="M4" s="396"/>
      <c r="N4" s="397"/>
      <c r="O4" s="187"/>
      <c r="P4" s="187"/>
      <c r="Q4" s="187"/>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row>
    <row r="5" spans="1:68" ht="30" customHeight="1" thickBot="1" x14ac:dyDescent="0.35">
      <c r="A5" s="225" t="s">
        <v>130</v>
      </c>
      <c r="B5" s="226"/>
      <c r="C5" s="398" t="s">
        <v>215</v>
      </c>
      <c r="D5" s="399"/>
      <c r="E5" s="399"/>
      <c r="F5" s="399"/>
      <c r="G5" s="399"/>
      <c r="H5" s="399"/>
      <c r="I5" s="399"/>
      <c r="J5" s="399"/>
      <c r="K5" s="399"/>
      <c r="L5" s="399"/>
      <c r="M5" s="399"/>
      <c r="N5" s="399"/>
      <c r="O5" s="399"/>
      <c r="P5" s="399"/>
      <c r="Q5" s="400"/>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row>
    <row r="6" spans="1:68" ht="49.5" customHeight="1" x14ac:dyDescent="0.3">
      <c r="A6" s="225" t="s">
        <v>44</v>
      </c>
      <c r="B6" s="226"/>
      <c r="C6" s="235"/>
      <c r="D6" s="236"/>
      <c r="E6" s="236"/>
      <c r="F6" s="236"/>
      <c r="G6" s="236"/>
      <c r="H6" s="236"/>
      <c r="I6" s="236"/>
      <c r="J6" s="236"/>
      <c r="K6" s="236"/>
      <c r="L6" s="236"/>
      <c r="M6" s="236"/>
      <c r="N6" s="237"/>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row>
    <row r="7" spans="1:68" x14ac:dyDescent="0.3">
      <c r="A7" s="194" t="s">
        <v>139</v>
      </c>
      <c r="B7" s="195"/>
      <c r="C7" s="195"/>
      <c r="D7" s="195"/>
      <c r="E7" s="195"/>
      <c r="F7" s="195"/>
      <c r="G7" s="196"/>
      <c r="H7" s="194" t="s">
        <v>140</v>
      </c>
      <c r="I7" s="195"/>
      <c r="J7" s="195"/>
      <c r="K7" s="195"/>
      <c r="L7" s="195"/>
      <c r="M7" s="195"/>
      <c r="N7" s="196"/>
      <c r="O7" s="194" t="s">
        <v>141</v>
      </c>
      <c r="P7" s="195"/>
      <c r="Q7" s="195"/>
      <c r="R7" s="195"/>
      <c r="S7" s="195"/>
      <c r="T7" s="195"/>
      <c r="U7" s="195"/>
      <c r="V7" s="195"/>
      <c r="W7" s="196"/>
      <c r="X7" s="194" t="s">
        <v>142</v>
      </c>
      <c r="Y7" s="195"/>
      <c r="Z7" s="195"/>
      <c r="AA7" s="195"/>
      <c r="AB7" s="195"/>
      <c r="AC7" s="195"/>
      <c r="AD7" s="196"/>
      <c r="AE7" s="194" t="s">
        <v>34</v>
      </c>
      <c r="AF7" s="195"/>
      <c r="AG7" s="195"/>
      <c r="AH7" s="195"/>
      <c r="AI7" s="195"/>
      <c r="AJ7" s="196"/>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row>
    <row r="8" spans="1:68" ht="16.5" customHeight="1" x14ac:dyDescent="0.3">
      <c r="A8" s="227" t="s">
        <v>0</v>
      </c>
      <c r="B8" s="232" t="s">
        <v>2</v>
      </c>
      <c r="C8" s="230" t="s">
        <v>3</v>
      </c>
      <c r="D8" s="230" t="s">
        <v>42</v>
      </c>
      <c r="E8" s="231" t="s">
        <v>1</v>
      </c>
      <c r="F8" s="229" t="s">
        <v>50</v>
      </c>
      <c r="G8" s="230" t="s">
        <v>135</v>
      </c>
      <c r="H8" s="239" t="s">
        <v>33</v>
      </c>
      <c r="I8" s="240" t="s">
        <v>5</v>
      </c>
      <c r="J8" s="229" t="s">
        <v>87</v>
      </c>
      <c r="K8" s="229" t="s">
        <v>92</v>
      </c>
      <c r="L8" s="242" t="s">
        <v>45</v>
      </c>
      <c r="M8" s="240" t="s">
        <v>5</v>
      </c>
      <c r="N8" s="230" t="s">
        <v>48</v>
      </c>
      <c r="O8" s="233" t="s">
        <v>11</v>
      </c>
      <c r="P8" s="224" t="s">
        <v>163</v>
      </c>
      <c r="Q8" s="229" t="s">
        <v>12</v>
      </c>
      <c r="R8" s="224" t="s">
        <v>8</v>
      </c>
      <c r="S8" s="224"/>
      <c r="T8" s="224"/>
      <c r="U8" s="224"/>
      <c r="V8" s="224"/>
      <c r="W8" s="224"/>
      <c r="X8" s="238" t="s">
        <v>138</v>
      </c>
      <c r="Y8" s="238" t="s">
        <v>46</v>
      </c>
      <c r="Z8" s="238" t="s">
        <v>5</v>
      </c>
      <c r="AA8" s="238" t="s">
        <v>47</v>
      </c>
      <c r="AB8" s="238" t="s">
        <v>5</v>
      </c>
      <c r="AC8" s="238" t="s">
        <v>49</v>
      </c>
      <c r="AD8" s="233" t="s">
        <v>29</v>
      </c>
      <c r="AE8" s="224" t="s">
        <v>34</v>
      </c>
      <c r="AF8" s="224" t="s">
        <v>35</v>
      </c>
      <c r="AG8" s="224" t="s">
        <v>36</v>
      </c>
      <c r="AH8" s="224" t="s">
        <v>38</v>
      </c>
      <c r="AI8" s="224" t="s">
        <v>37</v>
      </c>
      <c r="AJ8" s="224" t="s">
        <v>39</v>
      </c>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row>
    <row r="9" spans="1:68" s="4" customFormat="1" ht="94.5" customHeight="1" x14ac:dyDescent="0.25">
      <c r="A9" s="228"/>
      <c r="B9" s="232"/>
      <c r="C9" s="224"/>
      <c r="D9" s="224"/>
      <c r="E9" s="232"/>
      <c r="F9" s="230"/>
      <c r="G9" s="224"/>
      <c r="H9" s="230"/>
      <c r="I9" s="241"/>
      <c r="J9" s="230"/>
      <c r="K9" s="230"/>
      <c r="L9" s="241"/>
      <c r="M9" s="241"/>
      <c r="N9" s="224"/>
      <c r="O9" s="234"/>
      <c r="P9" s="224"/>
      <c r="Q9" s="230"/>
      <c r="R9" s="7" t="s">
        <v>13</v>
      </c>
      <c r="S9" s="7" t="s">
        <v>17</v>
      </c>
      <c r="T9" s="7" t="s">
        <v>28</v>
      </c>
      <c r="U9" s="7" t="s">
        <v>18</v>
      </c>
      <c r="V9" s="7" t="s">
        <v>21</v>
      </c>
      <c r="W9" s="7" t="s">
        <v>24</v>
      </c>
      <c r="X9" s="238"/>
      <c r="Y9" s="238"/>
      <c r="Z9" s="238"/>
      <c r="AA9" s="238"/>
      <c r="AB9" s="238"/>
      <c r="AC9" s="238"/>
      <c r="AD9" s="234"/>
      <c r="AE9" s="224"/>
      <c r="AF9" s="224"/>
      <c r="AG9" s="224"/>
      <c r="AH9" s="224"/>
      <c r="AI9" s="224"/>
      <c r="AJ9" s="224"/>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row>
    <row r="10" spans="1:68" s="3" customFormat="1" ht="165" customHeight="1" x14ac:dyDescent="0.25">
      <c r="A10" s="143">
        <v>1</v>
      </c>
      <c r="B10" s="140" t="s">
        <v>132</v>
      </c>
      <c r="C10" s="140"/>
      <c r="D10" s="140" t="s">
        <v>217</v>
      </c>
      <c r="E10" s="144" t="s">
        <v>216</v>
      </c>
      <c r="F10" s="140" t="s">
        <v>123</v>
      </c>
      <c r="G10" s="141" t="s">
        <v>218</v>
      </c>
      <c r="H10" s="142" t="s">
        <v>220</v>
      </c>
      <c r="I10" s="146">
        <f>IF(H10="","",IF(H10="Muy Baja",0.2,IF(H10="Baja",0.4,IF(H10="Media",0.6,IF(H10="Alta",0.8,IF(H10="Muy Alta",1,))))))</f>
        <v>0.6</v>
      </c>
      <c r="J10" s="147"/>
      <c r="K10" s="146">
        <f>IF(NOT(ISERROR(MATCH(J10,'Tabla Impacto'!$B$221:$B$223,0))),'Tabla Impacto'!$F$223&amp;"Por favor no seleccionar los criterios de impacto(Afectación Económica o presupuestal y Pérdida Reputacional)",J10)</f>
        <v>0</v>
      </c>
      <c r="L10" s="142" t="s">
        <v>219</v>
      </c>
      <c r="M10" s="146">
        <f>IF(L10="","",IF(L10="Leve",0.2,IF(L10="Menor",0.4,IF(L10="Moderado",0.6,IF(L10="Mayor",0.8,IF(L10="Catastrófico",1,))))))</f>
        <v>0.6</v>
      </c>
      <c r="N10" s="145" t="s">
        <v>219</v>
      </c>
      <c r="O10" s="125">
        <v>1</v>
      </c>
      <c r="P10" s="401" t="s">
        <v>221</v>
      </c>
      <c r="Q10" s="127" t="str">
        <f>IF(OR(R10="Preventivo",R10="Detectivo"),"Probabilidad",IF(R10="Correctivo","Impacto",""))</f>
        <v>Probabilidad</v>
      </c>
      <c r="R10" s="128" t="s">
        <v>14</v>
      </c>
      <c r="S10" s="128" t="s">
        <v>9</v>
      </c>
      <c r="T10" s="129" t="str">
        <f>IF(AND(R10="Preventivo",S10="Automático"),"50%",IF(AND(R10="Preventivo",S10="Manual"),"40%",IF(AND(R10="Detectivo",S10="Automático"),"40%",IF(AND(R10="Detectivo",S10="Manual"),"30%",IF(AND(R10="Correctivo",S10="Automático"),"35%",IF(AND(R10="Correctivo",S10="Manual"),"25%",""))))))</f>
        <v>40%</v>
      </c>
      <c r="U10" s="128" t="s">
        <v>20</v>
      </c>
      <c r="V10" s="128" t="s">
        <v>22</v>
      </c>
      <c r="W10" s="128" t="s">
        <v>120</v>
      </c>
      <c r="X10" s="130">
        <f>IFERROR(IF(Q10="Probabilidad",(I10-(+I10*T10)),IF(Q10="Impacto",I10,"")),"")</f>
        <v>0.36</v>
      </c>
      <c r="Y10" s="131" t="str">
        <f>IFERROR(IF(X10="","",IF(X10&lt;=0.2,"Muy Baja",IF(X10&lt;=0.4,"Baja",IF(X10&lt;=0.6,"Media",IF(X10&lt;=0.8,"Alta","Muy Alta"))))),"")</f>
        <v>Baja</v>
      </c>
      <c r="Z10" s="132">
        <f>+X10</f>
        <v>0.36</v>
      </c>
      <c r="AA10" s="131" t="str">
        <f>IFERROR(IF(AB10="","",IF(AB10&lt;=0.2,"Leve",IF(AB10&lt;=0.4,"Menor",IF(AB10&lt;=0.6,"Moderado",IF(AB10&lt;=0.8,"Mayor","Catastrófico"))))),"")</f>
        <v>Moderado</v>
      </c>
      <c r="AB10" s="132">
        <f>IFERROR(IF(Q10="Impacto",(M10-(+M10*T10)),IF(Q10="Probabilidad",M10,"")),"")</f>
        <v>0.6</v>
      </c>
      <c r="AC10" s="133" t="str">
        <f>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134" t="s">
        <v>32</v>
      </c>
      <c r="AE10" s="402" t="s">
        <v>222</v>
      </c>
      <c r="AF10" s="402" t="s">
        <v>223</v>
      </c>
      <c r="AG10" s="403" t="s">
        <v>224</v>
      </c>
      <c r="AH10" s="137"/>
      <c r="AI10" s="135"/>
      <c r="AJ10" s="13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row>
    <row r="11" spans="1:68" ht="218.25" customHeight="1" x14ac:dyDescent="0.3">
      <c r="A11" s="143">
        <v>2</v>
      </c>
      <c r="B11" s="140" t="s">
        <v>132</v>
      </c>
      <c r="C11" s="140"/>
      <c r="D11" s="140" t="s">
        <v>225</v>
      </c>
      <c r="E11" s="144" t="s">
        <v>226</v>
      </c>
      <c r="F11" s="140" t="s">
        <v>123</v>
      </c>
      <c r="G11" s="141" t="s">
        <v>218</v>
      </c>
      <c r="H11" s="142" t="s">
        <v>227</v>
      </c>
      <c r="I11" s="146">
        <f>IF(H11="","",IF(H11="Muy Baja",0.2,IF(H11="Baja",0.4,IF(H11="Media",0.6,IF(H11="Alta",0.8,IF(H11="Muy Alta",1,))))))</f>
        <v>0.8</v>
      </c>
      <c r="J11" s="147"/>
      <c r="K11" s="146">
        <f>IF(NOT(ISERROR(MATCH(J11,'Tabla Impacto'!$B$221:$B$223,0))),'Tabla Impacto'!$F$223&amp;"Por favor no seleccionar los criterios de impacto(Afectación Económica o presupuestal y Pérdida Reputacional)",J11)</f>
        <v>0</v>
      </c>
      <c r="L11" s="142" t="s">
        <v>219</v>
      </c>
      <c r="M11" s="146">
        <f>IF(L11="","",IF(L11="Leve",0.2,IF(L11="Menor",0.4,IF(L11="Moderado",0.6,IF(L11="Mayor",0.8,IF(L11="Catastrófico",1,))))))</f>
        <v>0.6</v>
      </c>
      <c r="N11" s="145" t="str">
        <f>IF(OR(AND(H11="Muy Baja",L11="Leve"),AND(H11="Muy Baja",L11="Menor"),AND(H11="Baja",L11="Leve")),"Bajo",IF(OR(AND(H11="Muy baja",L11="Moderado"),AND(H11="Baja",L11="Menor"),AND(H11="Baja",L11="Moderado"),AND(H11="Media",L11="Leve"),AND(H11="Media",L11="Menor"),AND(H11="Media",L11="Moderado"),AND(H11="Alta",L11="Leve"),AND(H11="Alta",L11="Menor")),"Moderado",IF(OR(AND(H11="Muy Baja",L11="Mayor"),AND(H11="Baja",L11="Mayor"),AND(H11="Media",L11="Mayor"),AND(H11="Alta",L11="Moderado"),AND(H11="Alta",L11="Mayor"),AND(H11="Muy Alta",L11="Leve"),AND(H11="Muy Alta",L11="Menor"),AND(H11="Muy Alta",L11="Moderado"),AND(H11="Muy Alta",L11="Mayor")),"Alto",IF(OR(AND(H11="Muy Baja",L11="Catastrófico"),AND(H11="Baja",L11="Catastrófico"),AND(H11="Media",L11="Catastrófico"),AND(H11="Alta",L11="Catastrófico"),AND(H11="Muy Alta",L11="Catastrófico")),"Extremo",""))))</f>
        <v>Alto</v>
      </c>
      <c r="O11" s="125">
        <v>1</v>
      </c>
      <c r="P11" s="401" t="s">
        <v>228</v>
      </c>
      <c r="Q11" s="127" t="str">
        <f>IF(OR(R11="Preventivo",R11="Detectivo"),"Probabilidad",IF(R11="Correctivo","Impacto",""))</f>
        <v>Probabilidad</v>
      </c>
      <c r="R11" s="128" t="s">
        <v>14</v>
      </c>
      <c r="S11" s="128" t="s">
        <v>9</v>
      </c>
      <c r="T11" s="129" t="str">
        <f>IF(AND(R11="Preventivo",S11="Automático"),"50%",IF(AND(R11="Preventivo",S11="Manual"),"40%",IF(AND(R11="Detectivo",S11="Automático"),"40%",IF(AND(R11="Detectivo",S11="Manual"),"30%",IF(AND(R11="Correctivo",S11="Automático"),"35%",IF(AND(R11="Correctivo",S11="Manual"),"25%",""))))))</f>
        <v>40%</v>
      </c>
      <c r="U11" s="128" t="s">
        <v>20</v>
      </c>
      <c r="V11" s="128" t="s">
        <v>22</v>
      </c>
      <c r="W11" s="128" t="s">
        <v>120</v>
      </c>
      <c r="X11" s="130">
        <f>IFERROR(IF(Q11="Probabilidad",(I11-(+I11*T11)),IF(Q11="Impacto",I11,"")),"")</f>
        <v>0.48</v>
      </c>
      <c r="Y11" s="131" t="str">
        <f>IFERROR(IF(X11="","",IF(X11&lt;=0.2,"Muy Baja",IF(X11&lt;=0.4,"Baja",IF(X11&lt;=0.6,"Media",IF(X11&lt;=0.8,"Alta","Muy Alta"))))),"")</f>
        <v>Media</v>
      </c>
      <c r="Z11" s="132">
        <f>+X11</f>
        <v>0.48</v>
      </c>
      <c r="AA11" s="131" t="str">
        <f>IFERROR(IF(AB11="","",IF(AB11&lt;=0.2,"Leve",IF(AB11&lt;=0.4,"Menor",IF(AB11&lt;=0.6,"Moderado",IF(AB11&lt;=0.8,"Mayor","Catastrófico"))))),"")</f>
        <v>Moderado</v>
      </c>
      <c r="AB11" s="139">
        <f>IFERROR(IF(Q11="Impacto",(M11-(+M11*T11)),IF(Q11="Probabilidad",M11,"")),"")</f>
        <v>0.6</v>
      </c>
      <c r="AC11" s="133" t="str">
        <f>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Moderado</v>
      </c>
      <c r="AD11" s="134" t="s">
        <v>32</v>
      </c>
      <c r="AE11" s="402" t="s">
        <v>229</v>
      </c>
      <c r="AF11" s="402" t="s">
        <v>223</v>
      </c>
      <c r="AG11" s="403" t="s">
        <v>224</v>
      </c>
      <c r="AH11" s="137"/>
      <c r="AI11" s="135"/>
      <c r="AJ11" s="136"/>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row>
    <row r="12" spans="1:68" ht="246" customHeight="1" x14ac:dyDescent="0.3">
      <c r="A12" s="143">
        <v>3</v>
      </c>
      <c r="B12" s="140" t="s">
        <v>132</v>
      </c>
      <c r="C12" s="140"/>
      <c r="D12" s="140" t="s">
        <v>231</v>
      </c>
      <c r="E12" s="144" t="s">
        <v>230</v>
      </c>
      <c r="F12" s="140" t="s">
        <v>123</v>
      </c>
      <c r="G12" s="141" t="s">
        <v>218</v>
      </c>
      <c r="H12" s="142" t="s">
        <v>227</v>
      </c>
      <c r="I12" s="146">
        <f>IF(H12="","",IF(H12="Muy Baja",0.2,IF(H12="Baja",0.4,IF(H12="Media",0.6,IF(H12="Alta",0.8,IF(H12="Muy Alta",1,))))))</f>
        <v>0.8</v>
      </c>
      <c r="J12" s="147"/>
      <c r="K12" s="146">
        <f>IF(NOT(ISERROR(MATCH(J12,'Tabla Impacto'!$B$221:$B$223,0))),'Tabla Impacto'!$F$223&amp;"Por favor no seleccionar los criterios de impacto(Afectación Económica o presupuestal y Pérdida Reputacional)",J12)</f>
        <v>0</v>
      </c>
      <c r="L12" s="142" t="s">
        <v>219</v>
      </c>
      <c r="M12" s="146">
        <f>IF(L12="","",IF(L12="Leve",0.2,IF(L12="Menor",0.4,IF(L12="Moderado",0.6,IF(L12="Mayor",0.8,IF(L12="Catastrófico",1,))))))</f>
        <v>0.6</v>
      </c>
      <c r="N12" s="145"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125">
        <v>1</v>
      </c>
      <c r="P12" s="401" t="s">
        <v>232</v>
      </c>
      <c r="Q12" s="127" t="str">
        <f>IF(OR(R12="Preventivo",R12="Detectivo"),"Probabilidad",IF(R12="Correctivo","Impacto",""))</f>
        <v>Probabilidad</v>
      </c>
      <c r="R12" s="128" t="s">
        <v>14</v>
      </c>
      <c r="S12" s="128" t="s">
        <v>9</v>
      </c>
      <c r="T12" s="129" t="str">
        <f>IF(AND(R12="Preventivo",S12="Automático"),"50%",IF(AND(R12="Preventivo",S12="Manual"),"40%",IF(AND(R12="Detectivo",S12="Automático"),"40%",IF(AND(R12="Detectivo",S12="Manual"),"30%",IF(AND(R12="Correctivo",S12="Automático"),"35%",IF(AND(R12="Correctivo",S12="Manual"),"25%",""))))))</f>
        <v>40%</v>
      </c>
      <c r="U12" s="128" t="s">
        <v>20</v>
      </c>
      <c r="V12" s="128" t="s">
        <v>22</v>
      </c>
      <c r="W12" s="128" t="s">
        <v>120</v>
      </c>
      <c r="X12" s="130">
        <f>IFERROR(IF(Q12="Probabilidad",(I12-(+I12*T12)),IF(Q12="Impacto",I12,"")),"")</f>
        <v>0.48</v>
      </c>
      <c r="Y12" s="131" t="str">
        <f>IFERROR(IF(X12="","",IF(X12&lt;=0.2,"Muy Baja",IF(X12&lt;=0.4,"Baja",IF(X12&lt;=0.6,"Media",IF(X12&lt;=0.8,"Alta","Muy Alta"))))),"")</f>
        <v>Media</v>
      </c>
      <c r="Z12" s="132">
        <f>+X12</f>
        <v>0.48</v>
      </c>
      <c r="AA12" s="131" t="str">
        <f>IFERROR(IF(AB12="","",IF(AB12&lt;=0.2,"Leve",IF(AB12&lt;=0.4,"Menor",IF(AB12&lt;=0.6,"Moderado",IF(AB12&lt;=0.8,"Mayor","Catastrófico"))))),"")</f>
        <v>Moderado</v>
      </c>
      <c r="AB12" s="139">
        <f>IFERROR(IF(Q12="Impacto",(M12-(+M12*T12)),IF(Q12="Probabilidad",M12,"")),"")</f>
        <v>0.6</v>
      </c>
      <c r="AC12" s="133"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Moderado</v>
      </c>
      <c r="AD12" s="134" t="s">
        <v>32</v>
      </c>
      <c r="AE12" s="402" t="s">
        <v>233</v>
      </c>
      <c r="AF12" s="402" t="s">
        <v>223</v>
      </c>
      <c r="AG12" s="403" t="s">
        <v>224</v>
      </c>
      <c r="AH12" s="137"/>
      <c r="AI12" s="135"/>
      <c r="AJ12" s="136"/>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row>
    <row r="13" spans="1:68" ht="246" customHeight="1" x14ac:dyDescent="0.3">
      <c r="A13" s="143">
        <v>4</v>
      </c>
      <c r="B13" s="140" t="s">
        <v>132</v>
      </c>
      <c r="C13" s="140"/>
      <c r="D13" s="140" t="s">
        <v>235</v>
      </c>
      <c r="E13" s="144" t="s">
        <v>234</v>
      </c>
      <c r="F13" s="140" t="s">
        <v>123</v>
      </c>
      <c r="G13" s="141" t="s">
        <v>218</v>
      </c>
      <c r="H13" s="142" t="s">
        <v>227</v>
      </c>
      <c r="I13" s="146">
        <f>IF(H13="","",IF(H13="Muy Baja",0.2,IF(H13="Baja",0.4,IF(H13="Media",0.6,IF(H13="Alta",0.8,IF(H13="Muy Alta",1,))))))</f>
        <v>0.8</v>
      </c>
      <c r="J13" s="147"/>
      <c r="K13" s="146">
        <f>IF(NOT(ISERROR(MATCH(J13,'Tabla Impacto'!$B$221:$B$223,0))),'Tabla Impacto'!$F$223&amp;"Por favor no seleccionar los criterios de impacto(Afectación Económica o presupuestal y Pérdida Reputacional)",J13)</f>
        <v>0</v>
      </c>
      <c r="L13" s="142" t="s">
        <v>219</v>
      </c>
      <c r="M13" s="146">
        <f>IF(L13="","",IF(L13="Leve",0.2,IF(L13="Menor",0.4,IF(L13="Moderado",0.6,IF(L13="Mayor",0.8,IF(L13="Catastrófico",1,))))))</f>
        <v>0.6</v>
      </c>
      <c r="N13" s="145" t="str">
        <f>IF(OR(AND(H13="Muy Baja",L13="Leve"),AND(H13="Muy Baja",L13="Menor"),AND(H13="Baja",L13="Leve")),"Bajo",IF(OR(AND(H13="Muy baja",L13="Moderado"),AND(H13="Baja",L13="Menor"),AND(H13="Baja",L13="Moderado"),AND(H13="Media",L13="Leve"),AND(H13="Media",L13="Menor"),AND(H13="Media",L13="Moderado"),AND(H13="Alta",L13="Leve"),AND(H13="Alta",L13="Menor")),"Moderado",IF(OR(AND(H13="Muy Baja",L13="Mayor"),AND(H13="Baja",L13="Mayor"),AND(H13="Media",L13="Mayor"),AND(H13="Alta",L13="Moderado"),AND(H13="Alta",L13="Mayor"),AND(H13="Muy Alta",L13="Leve"),AND(H13="Muy Alta",L13="Menor"),AND(H13="Muy Alta",L13="Moderado"),AND(H13="Muy Alta",L13="Mayor")),"Alto",IF(OR(AND(H13="Muy Baja",L13="Catastrófico"),AND(H13="Baja",L13="Catastrófico"),AND(H13="Media",L13="Catastrófico"),AND(H13="Alta",L13="Catastrófico"),AND(H13="Muy Alta",L13="Catastrófico")),"Extremo",""))))</f>
        <v>Alto</v>
      </c>
      <c r="O13" s="125">
        <v>1</v>
      </c>
      <c r="P13" s="401" t="s">
        <v>236</v>
      </c>
      <c r="Q13" s="127" t="str">
        <f>IF(OR(R13="Preventivo",R13="Detectivo"),"Probabilidad",IF(R13="Correctivo","Impacto",""))</f>
        <v>Probabilidad</v>
      </c>
      <c r="R13" s="128" t="s">
        <v>14</v>
      </c>
      <c r="S13" s="128" t="s">
        <v>9</v>
      </c>
      <c r="T13" s="129" t="str">
        <f>IF(AND(R13="Preventivo",S13="Automático"),"50%",IF(AND(R13="Preventivo",S13="Manual"),"40%",IF(AND(R13="Detectivo",S13="Automático"),"40%",IF(AND(R13="Detectivo",S13="Manual"),"30%",IF(AND(R13="Correctivo",S13="Automático"),"35%",IF(AND(R13="Correctivo",S13="Manual"),"25%",""))))))</f>
        <v>40%</v>
      </c>
      <c r="U13" s="128" t="s">
        <v>20</v>
      </c>
      <c r="V13" s="128" t="s">
        <v>22</v>
      </c>
      <c r="W13" s="128" t="s">
        <v>120</v>
      </c>
      <c r="X13" s="130">
        <f>IFERROR(IF(Q13="Probabilidad",(I13-(+I13*T13)),IF(Q13="Impacto",I13,"")),"")</f>
        <v>0.48</v>
      </c>
      <c r="Y13" s="131" t="str">
        <f>IFERROR(IF(X13="","",IF(X13&lt;=0.2,"Muy Baja",IF(X13&lt;=0.4,"Baja",IF(X13&lt;=0.6,"Media",IF(X13&lt;=0.8,"Alta","Muy Alta"))))),"")</f>
        <v>Media</v>
      </c>
      <c r="Z13" s="132">
        <f>+X13</f>
        <v>0.48</v>
      </c>
      <c r="AA13" s="131" t="str">
        <f>IFERROR(IF(AB13="","",IF(AB13&lt;=0.2,"Leve",IF(AB13&lt;=0.4,"Menor",IF(AB13&lt;=0.6,"Moderado",IF(AB13&lt;=0.8,"Mayor","Catastrófico"))))),"")</f>
        <v>Moderado</v>
      </c>
      <c r="AB13" s="139">
        <f>IFERROR(IF(Q13="Impacto",(M13-(+M13*T13)),IF(Q13="Probabilidad",M13,"")),"")</f>
        <v>0.6</v>
      </c>
      <c r="AC13" s="1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Moderado</v>
      </c>
      <c r="AD13" s="134" t="s">
        <v>136</v>
      </c>
      <c r="AE13" s="402" t="s">
        <v>237</v>
      </c>
      <c r="AF13" s="402" t="s">
        <v>223</v>
      </c>
      <c r="AG13" s="403" t="s">
        <v>224</v>
      </c>
      <c r="AH13" s="137"/>
      <c r="AI13" s="135"/>
      <c r="AJ13" s="136"/>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row>
    <row r="14" spans="1:68" ht="187.5" customHeight="1" x14ac:dyDescent="0.3">
      <c r="A14" s="143">
        <v>5</v>
      </c>
      <c r="B14" s="140" t="s">
        <v>132</v>
      </c>
      <c r="C14" s="140"/>
      <c r="D14" s="140" t="s">
        <v>239</v>
      </c>
      <c r="E14" s="144" t="s">
        <v>238</v>
      </c>
      <c r="F14" s="140" t="s">
        <v>123</v>
      </c>
      <c r="G14" s="141" t="s">
        <v>218</v>
      </c>
      <c r="H14" s="142" t="s">
        <v>220</v>
      </c>
      <c r="I14" s="146">
        <f>IF(H14="","",IF(H14="Muy Baja",0.2,IF(H14="Baja",0.4,IF(H14="Media",0.6,IF(H14="Alta",0.8,IF(H14="Muy Alta",1,))))))</f>
        <v>0.6</v>
      </c>
      <c r="J14" s="147"/>
      <c r="K14" s="146">
        <f>IF(NOT(ISERROR(MATCH(J14,'Tabla Impacto'!$B$221:$B$223,0))),'Tabla Impacto'!$F$223&amp;"Por favor no seleccionar los criterios de impacto(Afectación Económica o presupuestal y Pérdida Reputacional)",J14)</f>
        <v>0</v>
      </c>
      <c r="L14" s="142" t="s">
        <v>219</v>
      </c>
      <c r="M14" s="146">
        <f>IF(L14="","",IF(L14="Leve",0.2,IF(L14="Menor",0.4,IF(L14="Moderado",0.6,IF(L14="Mayor",0.8,IF(L14="Catastrófico",1,))))))</f>
        <v>0.6</v>
      </c>
      <c r="N14" s="145" t="str">
        <f>IF(OR(AND(H14="Muy Baja",L14="Leve"),AND(H14="Muy Baja",L14="Menor"),AND(H14="Baja",L14="Leve")),"Bajo",IF(OR(AND(H14="Muy baja",L14="Moderado"),AND(H14="Baja",L14="Menor"),AND(H14="Baja",L14="Moderado"),AND(H14="Media",L14="Leve"),AND(H14="Media",L14="Menor"),AND(H14="Media",L14="Moderado"),AND(H14="Alta",L14="Leve"),AND(H14="Alta",L14="Menor")),"Moderado",IF(OR(AND(H14="Muy Baja",L14="Mayor"),AND(H14="Baja",L14="Mayor"),AND(H14="Media",L14="Mayor"),AND(H14="Alta",L14="Moderado"),AND(H14="Alta",L14="Mayor"),AND(H14="Muy Alta",L14="Leve"),AND(H14="Muy Alta",L14="Menor"),AND(H14="Muy Alta",L14="Moderado"),AND(H14="Muy Alta",L14="Mayor")),"Alto",IF(OR(AND(H14="Muy Baja",L14="Catastrófico"),AND(H14="Baja",L14="Catastrófico"),AND(H14="Media",L14="Catastrófico"),AND(H14="Alta",L14="Catastrófico"),AND(H14="Muy Alta",L14="Catastrófico")),"Extremo",""))))</f>
        <v>Moderado</v>
      </c>
      <c r="O14" s="125">
        <v>1</v>
      </c>
      <c r="P14" s="401" t="s">
        <v>240</v>
      </c>
      <c r="Q14" s="127" t="str">
        <f>IF(OR(R14="Preventivo",R14="Detectivo"),"Probabilidad",IF(R14="Correctivo","Impacto",""))</f>
        <v>Probabilidad</v>
      </c>
      <c r="R14" s="128" t="s">
        <v>14</v>
      </c>
      <c r="S14" s="128" t="s">
        <v>9</v>
      </c>
      <c r="T14" s="129" t="str">
        <f>IF(AND(R14="Preventivo",S14="Automático"),"50%",IF(AND(R14="Preventivo",S14="Manual"),"40%",IF(AND(R14="Detectivo",S14="Automático"),"40%",IF(AND(R14="Detectivo",S14="Manual"),"30%",IF(AND(R14="Correctivo",S14="Automático"),"35%",IF(AND(R14="Correctivo",S14="Manual"),"25%",""))))))</f>
        <v>40%</v>
      </c>
      <c r="U14" s="128" t="s">
        <v>20</v>
      </c>
      <c r="V14" s="128" t="s">
        <v>22</v>
      </c>
      <c r="W14" s="128" t="s">
        <v>120</v>
      </c>
      <c r="X14" s="130">
        <f>IFERROR(IF(Q14="Probabilidad",(I14-(+I14*T14)),IF(Q14="Impacto",I14,"")),"")</f>
        <v>0.36</v>
      </c>
      <c r="Y14" s="131" t="str">
        <f>IFERROR(IF(X14="","",IF(X14&lt;=0.2,"Muy Baja",IF(X14&lt;=0.4,"Baja",IF(X14&lt;=0.6,"Media",IF(X14&lt;=0.8,"Alta","Muy Alta"))))),"")</f>
        <v>Baja</v>
      </c>
      <c r="Z14" s="132">
        <f>+X14</f>
        <v>0.36</v>
      </c>
      <c r="AA14" s="131" t="str">
        <f>IFERROR(IF(AB14="","",IF(AB14&lt;=0.2,"Leve",IF(AB14&lt;=0.4,"Menor",IF(AB14&lt;=0.6,"Moderado",IF(AB14&lt;=0.8,"Mayor","Catastrófico"))))),"")</f>
        <v>Moderado</v>
      </c>
      <c r="AB14" s="139">
        <f>IFERROR(IF(Q14="Impacto",(M14-(+M14*T14)),IF(Q14="Probabilidad",M14,"")),"")</f>
        <v>0.6</v>
      </c>
      <c r="AC14" s="133" t="str">
        <f>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Moderado</v>
      </c>
      <c r="AD14" s="134" t="s">
        <v>136</v>
      </c>
      <c r="AE14" s="404" t="s">
        <v>241</v>
      </c>
      <c r="AF14" s="402" t="s">
        <v>223</v>
      </c>
      <c r="AG14" s="403" t="s">
        <v>224</v>
      </c>
      <c r="AH14" s="137"/>
      <c r="AI14" s="135"/>
      <c r="AJ14" s="136"/>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row>
    <row r="15" spans="1:68" ht="240" customHeight="1" x14ac:dyDescent="0.3">
      <c r="A15" s="143">
        <v>6</v>
      </c>
      <c r="B15" s="140" t="s">
        <v>132</v>
      </c>
      <c r="C15" s="140"/>
      <c r="D15" s="140" t="s">
        <v>243</v>
      </c>
      <c r="E15" s="144" t="s">
        <v>242</v>
      </c>
      <c r="F15" s="140" t="s">
        <v>123</v>
      </c>
      <c r="G15" s="141" t="s">
        <v>218</v>
      </c>
      <c r="H15" s="142" t="s">
        <v>220</v>
      </c>
      <c r="I15" s="146">
        <f>IF(H15="","",IF(H15="Muy Baja",0.2,IF(H15="Baja",0.4,IF(H15="Media",0.6,IF(H15="Alta",0.8,IF(H15="Muy Alta",1,))))))</f>
        <v>0.6</v>
      </c>
      <c r="J15" s="147"/>
      <c r="K15" s="146">
        <f>IF(NOT(ISERROR(MATCH(J15,'Tabla Impacto'!$B$221:$B$223,0))),'Tabla Impacto'!$F$223&amp;"Por favor no seleccionar los criterios de impacto(Afectación Económica o presupuestal y Pérdida Reputacional)",J15)</f>
        <v>0</v>
      </c>
      <c r="L15" s="142" t="s">
        <v>219</v>
      </c>
      <c r="M15" s="146">
        <f>IF(L15="","",IF(L15="Leve",0.2,IF(L15="Menor",0.4,IF(L15="Moderado",0.6,IF(L15="Mayor",0.8,IF(L15="Catastrófico",1,))))))</f>
        <v>0.6</v>
      </c>
      <c r="N15" s="145" t="str">
        <f>IF(OR(AND(H15="Muy Baja",L15="Leve"),AND(H15="Muy Baja",L15="Menor"),AND(H15="Baja",L15="Leve")),"Bajo",IF(OR(AND(H15="Muy baja",L15="Moderado"),AND(H15="Baja",L15="Menor"),AND(H15="Baja",L15="Moderado"),AND(H15="Media",L15="Leve"),AND(H15="Media",L15="Menor"),AND(H15="Media",L15="Moderado"),AND(H15="Alta",L15="Leve"),AND(H15="Alta",L15="Menor")),"Moderado",IF(OR(AND(H15="Muy Baja",L15="Mayor"),AND(H15="Baja",L15="Mayor"),AND(H15="Media",L15="Mayor"),AND(H15="Alta",L15="Moderado"),AND(H15="Alta",L15="Mayor"),AND(H15="Muy Alta",L15="Leve"),AND(H15="Muy Alta",L15="Menor"),AND(H15="Muy Alta",L15="Moderado"),AND(H15="Muy Alta",L15="Mayor")),"Alto",IF(OR(AND(H15="Muy Baja",L15="Catastrófico"),AND(H15="Baja",L15="Catastrófico"),AND(H15="Media",L15="Catastrófico"),AND(H15="Alta",L15="Catastrófico"),AND(H15="Muy Alta",L15="Catastrófico")),"Extremo",""))))</f>
        <v>Moderado</v>
      </c>
      <c r="O15" s="125">
        <v>1</v>
      </c>
      <c r="P15" s="401" t="s">
        <v>244</v>
      </c>
      <c r="Q15" s="127" t="str">
        <f>IF(OR(R15="Preventivo",R15="Detectivo"),"Probabilidad",IF(R15="Correctivo","Impacto",""))</f>
        <v>Probabilidad</v>
      </c>
      <c r="R15" s="128" t="s">
        <v>14</v>
      </c>
      <c r="S15" s="128" t="s">
        <v>9</v>
      </c>
      <c r="T15" s="129" t="str">
        <f>IF(AND(R15="Preventivo",S15="Automático"),"50%",IF(AND(R15="Preventivo",S15="Manual"),"40%",IF(AND(R15="Detectivo",S15="Automático"),"40%",IF(AND(R15="Detectivo",S15="Manual"),"30%",IF(AND(R15="Correctivo",S15="Automático"),"35%",IF(AND(R15="Correctivo",S15="Manual"),"25%",""))))))</f>
        <v>40%</v>
      </c>
      <c r="U15" s="128" t="s">
        <v>20</v>
      </c>
      <c r="V15" s="128" t="s">
        <v>22</v>
      </c>
      <c r="W15" s="128" t="s">
        <v>120</v>
      </c>
      <c r="X15" s="130">
        <f>IFERROR(IF(Q15="Probabilidad",(I15-(+I15*T15)),IF(Q15="Impacto",I15,"")),"")</f>
        <v>0.36</v>
      </c>
      <c r="Y15" s="131" t="str">
        <f>IFERROR(IF(X15="","",IF(X15&lt;=0.2,"Muy Baja",IF(X15&lt;=0.4,"Baja",IF(X15&lt;=0.6,"Media",IF(X15&lt;=0.8,"Alta","Muy Alta"))))),"")</f>
        <v>Baja</v>
      </c>
      <c r="Z15" s="132">
        <f>+X15</f>
        <v>0.36</v>
      </c>
      <c r="AA15" s="131" t="str">
        <f>IFERROR(IF(AB15="","",IF(AB15&lt;=0.2,"Leve",IF(AB15&lt;=0.4,"Menor",IF(AB15&lt;=0.6,"Moderado",IF(AB15&lt;=0.8,"Mayor","Catastrófico"))))),"")</f>
        <v>Moderado</v>
      </c>
      <c r="AB15" s="139">
        <f>IFERROR(IF(Q15="Impacto",(M15-(+M15*T15)),IF(Q15="Probabilidad",M15,"")),"")</f>
        <v>0.6</v>
      </c>
      <c r="AC15" s="133" t="str">
        <f>IFERROR(IF(OR(AND(Y15="Muy Baja",AA15="Leve"),AND(Y15="Muy Baja",AA15="Menor"),AND(Y15="Baja",AA15="Leve")),"Bajo",IF(OR(AND(Y15="Muy baja",AA15="Moderado"),AND(Y15="Baja",AA15="Menor"),AND(Y15="Baja",AA15="Moderado"),AND(Y15="Media",AA15="Leve"),AND(Y15="Media",AA15="Menor"),AND(Y15="Media",AA15="Moderado"),AND(Y15="Alta",AA15="Leve"),AND(Y15="Alta",AA15="Menor")),"Moderado",IF(OR(AND(Y15="Muy Baja",AA15="Mayor"),AND(Y15="Baja",AA15="Mayor"),AND(Y15="Media",AA15="Mayor"),AND(Y15="Alta",AA15="Moderado"),AND(Y15="Alta",AA15="Mayor"),AND(Y15="Muy Alta",AA15="Leve"),AND(Y15="Muy Alta",AA15="Menor"),AND(Y15="Muy Alta",AA15="Moderado"),AND(Y15="Muy Alta",AA15="Mayor")),"Alto",IF(OR(AND(Y15="Muy Baja",AA15="Catastrófico"),AND(Y15="Baja",AA15="Catastrófico"),AND(Y15="Media",AA15="Catastrófico"),AND(Y15="Alta",AA15="Catastrófico"),AND(Y15="Muy Alta",AA15="Catastrófico")),"Extremo","")))),"")</f>
        <v>Moderado</v>
      </c>
      <c r="AD15" s="134" t="s">
        <v>136</v>
      </c>
      <c r="AE15" s="404" t="s">
        <v>245</v>
      </c>
      <c r="AF15" s="402" t="s">
        <v>223</v>
      </c>
      <c r="AG15" s="403" t="s">
        <v>224</v>
      </c>
      <c r="AH15" s="137"/>
      <c r="AI15" s="135"/>
      <c r="AJ15" s="136"/>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row>
    <row r="16" spans="1:68" ht="245.25" customHeight="1" x14ac:dyDescent="0.3">
      <c r="A16" s="143">
        <v>7</v>
      </c>
      <c r="B16" s="140" t="s">
        <v>132</v>
      </c>
      <c r="C16" s="140"/>
      <c r="D16" s="140" t="s">
        <v>247</v>
      </c>
      <c r="E16" s="144" t="s">
        <v>246</v>
      </c>
      <c r="F16" s="140" t="s">
        <v>123</v>
      </c>
      <c r="G16" s="141" t="s">
        <v>218</v>
      </c>
      <c r="H16" s="142" t="s">
        <v>220</v>
      </c>
      <c r="I16" s="146">
        <f>IF(H16="","",IF(H16="Muy Baja",0.2,IF(H16="Baja",0.4,IF(H16="Media",0.6,IF(H16="Alta",0.8,IF(H16="Muy Alta",1,))))))</f>
        <v>0.6</v>
      </c>
      <c r="J16" s="147"/>
      <c r="K16" s="146">
        <f>IF(NOT(ISERROR(MATCH(J16,'Tabla Impacto'!$B$221:$B$223,0))),'Tabla Impacto'!$F$223&amp;"Por favor no seleccionar los criterios de impacto(Afectación Económica o presupuestal y Pérdida Reputacional)",J16)</f>
        <v>0</v>
      </c>
      <c r="L16" s="142" t="s">
        <v>219</v>
      </c>
      <c r="M16" s="146">
        <f>IF(L16="","",IF(L16="Leve",0.2,IF(L16="Menor",0.4,IF(L16="Moderado",0.6,IF(L16="Mayor",0.8,IF(L16="Catastrófico",1,))))))</f>
        <v>0.6</v>
      </c>
      <c r="N16" s="145" t="str">
        <f>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125">
        <v>1</v>
      </c>
      <c r="P16" s="401" t="s">
        <v>240</v>
      </c>
      <c r="Q16" s="127" t="str">
        <f>IF(OR(R16="Preventivo",R16="Detectivo"),"Probabilidad",IF(R16="Correctivo","Impacto",""))</f>
        <v>Probabilidad</v>
      </c>
      <c r="R16" s="128" t="s">
        <v>14</v>
      </c>
      <c r="S16" s="128" t="s">
        <v>9</v>
      </c>
      <c r="T16" s="129" t="str">
        <f>IF(AND(R16="Preventivo",S16="Automático"),"50%",IF(AND(R16="Preventivo",S16="Manual"),"40%",IF(AND(R16="Detectivo",S16="Automático"),"40%",IF(AND(R16="Detectivo",S16="Manual"),"30%",IF(AND(R16="Correctivo",S16="Automático"),"35%",IF(AND(R16="Correctivo",S16="Manual"),"25%",""))))))</f>
        <v>40%</v>
      </c>
      <c r="U16" s="128" t="s">
        <v>20</v>
      </c>
      <c r="V16" s="128" t="s">
        <v>22</v>
      </c>
      <c r="W16" s="128" t="s">
        <v>120</v>
      </c>
      <c r="X16" s="130">
        <f>IFERROR(IF(Q16="Probabilidad",(I16-(+I16*T16)),IF(Q16="Impacto",I16,"")),"")</f>
        <v>0.36</v>
      </c>
      <c r="Y16" s="131" t="str">
        <f>IFERROR(IF(X16="","",IF(X16&lt;=0.2,"Muy Baja",IF(X16&lt;=0.4,"Baja",IF(X16&lt;=0.6,"Media",IF(X16&lt;=0.8,"Alta","Muy Alta"))))),"")</f>
        <v>Baja</v>
      </c>
      <c r="Z16" s="132">
        <f>+X16</f>
        <v>0.36</v>
      </c>
      <c r="AA16" s="131" t="str">
        <f>IFERROR(IF(AB16="","",IF(AB16&lt;=0.2,"Leve",IF(AB16&lt;=0.4,"Menor",IF(AB16&lt;=0.6,"Moderado",IF(AB16&lt;=0.8,"Mayor","Catastrófico"))))),"")</f>
        <v>Moderado</v>
      </c>
      <c r="AB16" s="139">
        <f>IFERROR(IF(Q16="Impacto",(M16-(+M16*T16)),IF(Q16="Probabilidad",M16,"")),"")</f>
        <v>0.6</v>
      </c>
      <c r="AC16" s="133" t="str">
        <f>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134" t="s">
        <v>136</v>
      </c>
      <c r="AE16" s="402" t="s">
        <v>248</v>
      </c>
      <c r="AF16" s="402" t="s">
        <v>223</v>
      </c>
      <c r="AG16" s="403" t="s">
        <v>224</v>
      </c>
      <c r="AH16" s="137"/>
      <c r="AI16" s="135"/>
      <c r="AJ16" s="136"/>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row>
    <row r="17" spans="1:68" ht="35.25" customHeight="1" x14ac:dyDescent="0.3">
      <c r="A17" s="206">
        <v>8</v>
      </c>
      <c r="B17" s="209"/>
      <c r="C17" s="209"/>
      <c r="D17" s="209"/>
      <c r="E17" s="212"/>
      <c r="F17" s="209"/>
      <c r="G17" s="215"/>
      <c r="H17" s="218" t="str">
        <f>IF(G17&lt;=0,"",IF(G17&lt;=2,"Muy Baja",IF(G17&lt;=24,"Baja",IF(G17&lt;=500,"Media",IF(G17&lt;=5000,"Alta","Muy Alta")))))</f>
        <v/>
      </c>
      <c r="I17" s="200" t="str">
        <f>IF(H17="","",IF(H17="Muy Baja",0.2,IF(H17="Baja",0.4,IF(H17="Media",0.6,IF(H17="Alta",0.8,IF(H17="Muy Alta",1,))))))</f>
        <v/>
      </c>
      <c r="J17" s="221"/>
      <c r="K17" s="200">
        <f>IF(NOT(ISERROR(MATCH(J17,'Tabla Impacto'!$B$221:$B$223,0))),'Tabla Impacto'!$F$223&amp;"Por favor no seleccionar los criterios de impacto(Afectación Económica o presupuestal y Pérdida Reputacional)",J17)</f>
        <v>0</v>
      </c>
      <c r="L17" s="218" t="str">
        <f>IF(OR(K17='Tabla Impacto'!$C$11,K17='Tabla Impacto'!$D$11),"Leve",IF(OR(K17='Tabla Impacto'!$C$12,K17='Tabla Impacto'!$D$12),"Menor",IF(OR(K17='Tabla Impacto'!$C$13,K17='Tabla Impacto'!$D$13),"Moderado",IF(OR(K17='Tabla Impacto'!$C$14,K17='Tabla Impacto'!$D$14),"Mayor",IF(OR(K17='Tabla Impacto'!$C$15,K17='Tabla Impacto'!$D$15),"Catastrófico","")))))</f>
        <v/>
      </c>
      <c r="M17" s="200" t="str">
        <f>IF(L17="","",IF(L17="Leve",0.2,IF(L17="Menor",0.4,IF(L17="Moderado",0.6,IF(L17="Mayor",0.8,IF(L17="Catastrófico",1,))))))</f>
        <v/>
      </c>
      <c r="N17" s="203" t="str">
        <f>IF(OR(AND(H17="Muy Baja",L17="Leve"),AND(H17="Muy Baja",L17="Menor"),AND(H17="Baja",L17="Leve")),"Bajo",IF(OR(AND(H17="Muy baja",L17="Moderado"),AND(H17="Baja",L17="Menor"),AND(H17="Baja",L17="Moderado"),AND(H17="Media",L17="Leve"),AND(H17="Media",L17="Menor"),AND(H17="Media",L17="Moderado"),AND(H17="Alta",L17="Leve"),AND(H17="Alta",L17="Menor")),"Moderado",IF(OR(AND(H17="Muy Baja",L17="Mayor"),AND(H17="Baja",L17="Mayor"),AND(H17="Media",L17="Mayor"),AND(H17="Alta",L17="Moderado"),AND(H17="Alta",L17="Mayor"),AND(H17="Muy Alta",L17="Leve"),AND(H17="Muy Alta",L17="Menor"),AND(H17="Muy Alta",L17="Moderado"),AND(H17="Muy Alta",L17="Mayor")),"Alto",IF(OR(AND(H17="Muy Baja",L17="Catastrófico"),AND(H17="Baja",L17="Catastrófico"),AND(H17="Media",L17="Catastrófico"),AND(H17="Alta",L17="Catastrófico"),AND(H17="Muy Alta",L17="Catastrófico")),"Extremo",""))))</f>
        <v/>
      </c>
      <c r="O17" s="125">
        <v>1</v>
      </c>
      <c r="P17" s="126"/>
      <c r="Q17" s="127" t="str">
        <f>IF(OR(R17="Preventivo",R17="Detectivo"),"Probabilidad",IF(R17="Correctivo","Impacto",""))</f>
        <v/>
      </c>
      <c r="R17" s="128"/>
      <c r="S17" s="128"/>
      <c r="T17" s="129" t="str">
        <f>IF(AND(R17="Preventivo",S17="Automático"),"50%",IF(AND(R17="Preventivo",S17="Manual"),"40%",IF(AND(R17="Detectivo",S17="Automático"),"40%",IF(AND(R17="Detectivo",S17="Manual"),"30%",IF(AND(R17="Correctivo",S17="Automático"),"35%",IF(AND(R17="Correctivo",S17="Manual"),"25%",""))))))</f>
        <v/>
      </c>
      <c r="U17" s="128"/>
      <c r="V17" s="128"/>
      <c r="W17" s="128"/>
      <c r="X17" s="130" t="str">
        <f>IFERROR(IF(Q17="Probabilidad",(I17-(+I17*T17)),IF(Q17="Impacto",I17,"")),"")</f>
        <v/>
      </c>
      <c r="Y17" s="131" t="str">
        <f>IFERROR(IF(X17="","",IF(X17&lt;=0.2,"Muy Baja",IF(X17&lt;=0.4,"Baja",IF(X17&lt;=0.6,"Media",IF(X17&lt;=0.8,"Alta","Muy Alta"))))),"")</f>
        <v/>
      </c>
      <c r="Z17" s="132" t="str">
        <f>+X17</f>
        <v/>
      </c>
      <c r="AA17" s="131" t="str">
        <f>IFERROR(IF(AB17="","",IF(AB17&lt;=0.2,"Leve",IF(AB17&lt;=0.4,"Menor",IF(AB17&lt;=0.6,"Moderado",IF(AB17&lt;=0.8,"Mayor","Catastrófico"))))),"")</f>
        <v/>
      </c>
      <c r="AB17" s="139" t="str">
        <f>IFERROR(IF(Q17="Impacto",(M17-(+M17*T17)),IF(Q17="Probabilidad",M17,"")),"")</f>
        <v/>
      </c>
      <c r="AC17" s="133" t="str">
        <f>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
      </c>
      <c r="AD17" s="134"/>
      <c r="AE17" s="135"/>
      <c r="AF17" s="136"/>
      <c r="AG17" s="137"/>
      <c r="AH17" s="137"/>
      <c r="AI17" s="135"/>
      <c r="AJ17" s="136"/>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row>
    <row r="18" spans="1:68" ht="35.25" customHeight="1" x14ac:dyDescent="0.3">
      <c r="A18" s="207"/>
      <c r="B18" s="210"/>
      <c r="C18" s="210"/>
      <c r="D18" s="210"/>
      <c r="E18" s="213"/>
      <c r="F18" s="210"/>
      <c r="G18" s="216"/>
      <c r="H18" s="219"/>
      <c r="I18" s="201"/>
      <c r="J18" s="222"/>
      <c r="K18" s="201">
        <f ca="1">IF(NOT(ISERROR(MATCH(J18,_xlfn.ANCHORARRAY(E29),0))),I31&amp;"Por favor no seleccionar los criterios de impacto",J18)</f>
        <v>0</v>
      </c>
      <c r="L18" s="219"/>
      <c r="M18" s="201"/>
      <c r="N18" s="204"/>
      <c r="O18" s="125">
        <v>2</v>
      </c>
      <c r="P18" s="126"/>
      <c r="Q18" s="127" t="str">
        <f>IF(OR(R18="Preventivo",R18="Detectivo"),"Probabilidad",IF(R18="Correctivo","Impacto",""))</f>
        <v/>
      </c>
      <c r="R18" s="128"/>
      <c r="S18" s="128"/>
      <c r="T18" s="129" t="str">
        <f t="shared" ref="T18:T22" si="0">IF(AND(R18="Preventivo",S18="Automático"),"50%",IF(AND(R18="Preventivo",S18="Manual"),"40%",IF(AND(R18="Detectivo",S18="Automático"),"40%",IF(AND(R18="Detectivo",S18="Manual"),"30%",IF(AND(R18="Correctivo",S18="Automático"),"35%",IF(AND(R18="Correctivo",S18="Manual"),"25%",""))))))</f>
        <v/>
      </c>
      <c r="U18" s="128"/>
      <c r="V18" s="128"/>
      <c r="W18" s="128"/>
      <c r="X18" s="130" t="str">
        <f>IFERROR(IF(AND(Q17="Probabilidad",Q18="Probabilidad"),(Z17-(+Z17*T18)),IF(Q18="Probabilidad",(I17-(+I17*T18)),IF(Q18="Impacto",Z17,""))),"")</f>
        <v/>
      </c>
      <c r="Y18" s="131" t="str">
        <f t="shared" ref="Y18:Y34" si="1">IFERROR(IF(X18="","",IF(X18&lt;=0.2,"Muy Baja",IF(X18&lt;=0.4,"Baja",IF(X18&lt;=0.6,"Media",IF(X18&lt;=0.8,"Alta","Muy Alta"))))),"")</f>
        <v/>
      </c>
      <c r="Z18" s="132" t="str">
        <f t="shared" ref="Z18:Z22" si="2">+X18</f>
        <v/>
      </c>
      <c r="AA18" s="131" t="str">
        <f t="shared" ref="AA18:AA34" si="3">IFERROR(IF(AB18="","",IF(AB18&lt;=0.2,"Leve",IF(AB18&lt;=0.4,"Menor",IF(AB18&lt;=0.6,"Moderado",IF(AB18&lt;=0.8,"Mayor","Catastrófico"))))),"")</f>
        <v/>
      </c>
      <c r="AB18" s="139" t="str">
        <f>IFERROR(IF(AND(Q17="Impacto",Q18="Impacto"),(AB17-(+AB17*T18)),IF(Q18="Impacto",(M17-(+M17*T18)),IF(Q18="Probabilidad",AB17,""))),"")</f>
        <v/>
      </c>
      <c r="AC18" s="133" t="str">
        <f t="shared" ref="AC18:AC19" si="4">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
      </c>
      <c r="AD18" s="134"/>
      <c r="AE18" s="135"/>
      <c r="AF18" s="136"/>
      <c r="AG18" s="137"/>
      <c r="AH18" s="137"/>
      <c r="AI18" s="135"/>
      <c r="AJ18" s="136"/>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row>
    <row r="19" spans="1:68" ht="35.25" customHeight="1" x14ac:dyDescent="0.3">
      <c r="A19" s="207"/>
      <c r="B19" s="210"/>
      <c r="C19" s="210"/>
      <c r="D19" s="210"/>
      <c r="E19" s="213"/>
      <c r="F19" s="210"/>
      <c r="G19" s="216"/>
      <c r="H19" s="219"/>
      <c r="I19" s="201"/>
      <c r="J19" s="222"/>
      <c r="K19" s="201">
        <f ca="1">IF(NOT(ISERROR(MATCH(J19,_xlfn.ANCHORARRAY(E30),0))),I32&amp;"Por favor no seleccionar los criterios de impacto",J19)</f>
        <v>0</v>
      </c>
      <c r="L19" s="219"/>
      <c r="M19" s="201"/>
      <c r="N19" s="204"/>
      <c r="O19" s="125">
        <v>3</v>
      </c>
      <c r="P19" s="138"/>
      <c r="Q19" s="127" t="str">
        <f>IF(OR(R19="Preventivo",R19="Detectivo"),"Probabilidad",IF(R19="Correctivo","Impacto",""))</f>
        <v/>
      </c>
      <c r="R19" s="128"/>
      <c r="S19" s="128"/>
      <c r="T19" s="129" t="str">
        <f t="shared" si="0"/>
        <v/>
      </c>
      <c r="U19" s="128"/>
      <c r="V19" s="128"/>
      <c r="W19" s="128"/>
      <c r="X19" s="130" t="str">
        <f>IFERROR(IF(AND(Q18="Probabilidad",Q19="Probabilidad"),(Z18-(+Z18*T19)),IF(AND(Q18="Impacto",Q19="Probabilidad"),(Z17-(+Z17*T19)),IF(Q19="Impacto",Z18,""))),"")</f>
        <v/>
      </c>
      <c r="Y19" s="131" t="str">
        <f t="shared" si="1"/>
        <v/>
      </c>
      <c r="Z19" s="132" t="str">
        <f t="shared" si="2"/>
        <v/>
      </c>
      <c r="AA19" s="131" t="str">
        <f t="shared" si="3"/>
        <v/>
      </c>
      <c r="AB19" s="139" t="str">
        <f>IFERROR(IF(AND(Q18="Impacto",Q19="Impacto"),(AB18-(+AB18*T19)),IF(AND(Q18="Probabilidad",Q19="Impacto"),(AB17-(+AB17*T19)),IF(Q19="Probabilidad",AB18,""))),"")</f>
        <v/>
      </c>
      <c r="AC19" s="133" t="str">
        <f t="shared" si="4"/>
        <v/>
      </c>
      <c r="AD19" s="134"/>
      <c r="AE19" s="135"/>
      <c r="AF19" s="136"/>
      <c r="AG19" s="137"/>
      <c r="AH19" s="137"/>
      <c r="AI19" s="135"/>
      <c r="AJ19" s="136"/>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row>
    <row r="20" spans="1:68" ht="35.25" customHeight="1" x14ac:dyDescent="0.3">
      <c r="A20" s="207"/>
      <c r="B20" s="210"/>
      <c r="C20" s="210"/>
      <c r="D20" s="210"/>
      <c r="E20" s="213"/>
      <c r="F20" s="210"/>
      <c r="G20" s="216"/>
      <c r="H20" s="219"/>
      <c r="I20" s="201"/>
      <c r="J20" s="222"/>
      <c r="K20" s="201">
        <f ca="1">IF(NOT(ISERROR(MATCH(J20,_xlfn.ANCHORARRAY(E31),0))),I33&amp;"Por favor no seleccionar los criterios de impacto",J20)</f>
        <v>0</v>
      </c>
      <c r="L20" s="219"/>
      <c r="M20" s="201"/>
      <c r="N20" s="204"/>
      <c r="O20" s="125">
        <v>4</v>
      </c>
      <c r="P20" s="126"/>
      <c r="Q20" s="127" t="str">
        <f t="shared" ref="Q20:Q22" si="5">IF(OR(R20="Preventivo",R20="Detectivo"),"Probabilidad",IF(R20="Correctivo","Impacto",""))</f>
        <v/>
      </c>
      <c r="R20" s="128"/>
      <c r="S20" s="128"/>
      <c r="T20" s="129" t="str">
        <f t="shared" si="0"/>
        <v/>
      </c>
      <c r="U20" s="128"/>
      <c r="V20" s="128"/>
      <c r="W20" s="128"/>
      <c r="X20" s="130" t="str">
        <f t="shared" ref="X20:X22" si="6">IFERROR(IF(AND(Q19="Probabilidad",Q20="Probabilidad"),(Z19-(+Z19*T20)),IF(AND(Q19="Impacto",Q20="Probabilidad"),(Z18-(+Z18*T20)),IF(Q20="Impacto",Z19,""))),"")</f>
        <v/>
      </c>
      <c r="Y20" s="131" t="str">
        <f t="shared" si="1"/>
        <v/>
      </c>
      <c r="Z20" s="132" t="str">
        <f t="shared" si="2"/>
        <v/>
      </c>
      <c r="AA20" s="131" t="str">
        <f t="shared" si="3"/>
        <v/>
      </c>
      <c r="AB20" s="139" t="str">
        <f t="shared" ref="AB20:AB22" si="7">IFERROR(IF(AND(Q19="Impacto",Q20="Impacto"),(AB19-(+AB19*T20)),IF(AND(Q19="Probabilidad",Q20="Impacto"),(AB18-(+AB18*T20)),IF(Q20="Probabilidad",AB19,""))),"")</f>
        <v/>
      </c>
      <c r="AC20" s="133" t="str">
        <f>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134"/>
      <c r="AE20" s="135"/>
      <c r="AF20" s="136"/>
      <c r="AG20" s="137"/>
      <c r="AH20" s="137"/>
      <c r="AI20" s="135"/>
      <c r="AJ20" s="136"/>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row>
    <row r="21" spans="1:68" ht="35.25" customHeight="1" x14ac:dyDescent="0.3">
      <c r="A21" s="207"/>
      <c r="B21" s="210"/>
      <c r="C21" s="210"/>
      <c r="D21" s="210"/>
      <c r="E21" s="213"/>
      <c r="F21" s="210"/>
      <c r="G21" s="216"/>
      <c r="H21" s="219"/>
      <c r="I21" s="201"/>
      <c r="J21" s="222"/>
      <c r="K21" s="201">
        <f ca="1">IF(NOT(ISERROR(MATCH(J21,_xlfn.ANCHORARRAY(E32),0))),I34&amp;"Por favor no seleccionar los criterios de impacto",J21)</f>
        <v>0</v>
      </c>
      <c r="L21" s="219"/>
      <c r="M21" s="201"/>
      <c r="N21" s="204"/>
      <c r="O21" s="125">
        <v>5</v>
      </c>
      <c r="P21" s="126"/>
      <c r="Q21" s="127" t="str">
        <f t="shared" si="5"/>
        <v/>
      </c>
      <c r="R21" s="128"/>
      <c r="S21" s="128"/>
      <c r="T21" s="129" t="str">
        <f t="shared" si="0"/>
        <v/>
      </c>
      <c r="U21" s="128"/>
      <c r="V21" s="128"/>
      <c r="W21" s="128"/>
      <c r="X21" s="130" t="str">
        <f t="shared" si="6"/>
        <v/>
      </c>
      <c r="Y21" s="131" t="str">
        <f t="shared" si="1"/>
        <v/>
      </c>
      <c r="Z21" s="132" t="str">
        <f t="shared" si="2"/>
        <v/>
      </c>
      <c r="AA21" s="131" t="str">
        <f t="shared" si="3"/>
        <v/>
      </c>
      <c r="AB21" s="139" t="str">
        <f t="shared" si="7"/>
        <v/>
      </c>
      <c r="AC21" s="133" t="str">
        <f t="shared" ref="AC21:AC22" si="8">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34"/>
      <c r="AE21" s="135"/>
      <c r="AF21" s="136"/>
      <c r="AG21" s="137"/>
      <c r="AH21" s="137"/>
      <c r="AI21" s="135"/>
      <c r="AJ21" s="136"/>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row>
    <row r="22" spans="1:68" ht="35.25" customHeight="1" x14ac:dyDescent="0.3">
      <c r="A22" s="208"/>
      <c r="B22" s="211"/>
      <c r="C22" s="211"/>
      <c r="D22" s="211"/>
      <c r="E22" s="214"/>
      <c r="F22" s="211"/>
      <c r="G22" s="217"/>
      <c r="H22" s="220"/>
      <c r="I22" s="202"/>
      <c r="J22" s="223"/>
      <c r="K22" s="202">
        <f ca="1">IF(NOT(ISERROR(MATCH(J22,_xlfn.ANCHORARRAY(E33),0))),I35&amp;"Por favor no seleccionar los criterios de impacto",J22)</f>
        <v>0</v>
      </c>
      <c r="L22" s="220"/>
      <c r="M22" s="202"/>
      <c r="N22" s="205"/>
      <c r="O22" s="125">
        <v>6</v>
      </c>
      <c r="P22" s="126"/>
      <c r="Q22" s="127" t="str">
        <f t="shared" si="5"/>
        <v/>
      </c>
      <c r="R22" s="128"/>
      <c r="S22" s="128"/>
      <c r="T22" s="129" t="str">
        <f t="shared" si="0"/>
        <v/>
      </c>
      <c r="U22" s="128"/>
      <c r="V22" s="128"/>
      <c r="W22" s="128"/>
      <c r="X22" s="130" t="str">
        <f t="shared" si="6"/>
        <v/>
      </c>
      <c r="Y22" s="131" t="str">
        <f t="shared" si="1"/>
        <v/>
      </c>
      <c r="Z22" s="132" t="str">
        <f t="shared" si="2"/>
        <v/>
      </c>
      <c r="AA22" s="131" t="str">
        <f t="shared" si="3"/>
        <v/>
      </c>
      <c r="AB22" s="139" t="str">
        <f t="shared" si="7"/>
        <v/>
      </c>
      <c r="AC22" s="133" t="str">
        <f t="shared" si="8"/>
        <v/>
      </c>
      <c r="AD22" s="134"/>
      <c r="AE22" s="135"/>
      <c r="AF22" s="136"/>
      <c r="AG22" s="137"/>
      <c r="AH22" s="137"/>
      <c r="AI22" s="135"/>
      <c r="AJ22" s="136"/>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row>
    <row r="23" spans="1:68" ht="35.25" customHeight="1" x14ac:dyDescent="0.3">
      <c r="A23" s="206">
        <v>9</v>
      </c>
      <c r="B23" s="209"/>
      <c r="C23" s="209"/>
      <c r="D23" s="209"/>
      <c r="E23" s="212"/>
      <c r="F23" s="209"/>
      <c r="G23" s="215"/>
      <c r="H23" s="218" t="str">
        <f>IF(G23&lt;=0,"",IF(G23&lt;=2,"Muy Baja",IF(G23&lt;=24,"Baja",IF(G23&lt;=500,"Media",IF(G23&lt;=5000,"Alta","Muy Alta")))))</f>
        <v/>
      </c>
      <c r="I23" s="200" t="str">
        <f>IF(H23="","",IF(H23="Muy Baja",0.2,IF(H23="Baja",0.4,IF(H23="Media",0.6,IF(H23="Alta",0.8,IF(H23="Muy Alta",1,))))))</f>
        <v/>
      </c>
      <c r="J23" s="221"/>
      <c r="K23" s="200">
        <f>IF(NOT(ISERROR(MATCH(J23,'Tabla Impacto'!$B$221:$B$223,0))),'Tabla Impacto'!$F$223&amp;"Por favor no seleccionar los criterios de impacto(Afectación Económica o presupuestal y Pérdida Reputacional)",J23)</f>
        <v>0</v>
      </c>
      <c r="L23" s="218" t="str">
        <f>IF(OR(K23='Tabla Impacto'!$C$11,K23='Tabla Impacto'!$D$11),"Leve",IF(OR(K23='Tabla Impacto'!$C$12,K23='Tabla Impacto'!$D$12),"Menor",IF(OR(K23='Tabla Impacto'!$C$13,K23='Tabla Impacto'!$D$13),"Moderado",IF(OR(K23='Tabla Impacto'!$C$14,K23='Tabla Impacto'!$D$14),"Mayor",IF(OR(K23='Tabla Impacto'!$C$15,K23='Tabla Impacto'!$D$15),"Catastrófico","")))))</f>
        <v/>
      </c>
      <c r="M23" s="200" t="str">
        <f>IF(L23="","",IF(L23="Leve",0.2,IF(L23="Menor",0.4,IF(L23="Moderado",0.6,IF(L23="Mayor",0.8,IF(L23="Catastrófico",1,))))))</f>
        <v/>
      </c>
      <c r="N23" s="203" t="str">
        <f>IF(OR(AND(H23="Muy Baja",L23="Leve"),AND(H23="Muy Baja",L23="Menor"),AND(H23="Baja",L23="Leve")),"Bajo",IF(OR(AND(H23="Muy baja",L23="Moderado"),AND(H23="Baja",L23="Menor"),AND(H23="Baja",L23="Moderado"),AND(H23="Media",L23="Leve"),AND(H23="Media",L23="Menor"),AND(H23="Media",L23="Moderado"),AND(H23="Alta",L23="Leve"),AND(H23="Alta",L23="Menor")),"Moderado",IF(OR(AND(H23="Muy Baja",L23="Mayor"),AND(H23="Baja",L23="Mayor"),AND(H23="Media",L23="Mayor"),AND(H23="Alta",L23="Moderado"),AND(H23="Alta",L23="Mayor"),AND(H23="Muy Alta",L23="Leve"),AND(H23="Muy Alta",L23="Menor"),AND(H23="Muy Alta",L23="Moderado"),AND(H23="Muy Alta",L23="Mayor")),"Alto",IF(OR(AND(H23="Muy Baja",L23="Catastrófico"),AND(H23="Baja",L23="Catastrófico"),AND(H23="Media",L23="Catastrófico"),AND(H23="Alta",L23="Catastrófico"),AND(H23="Muy Alta",L23="Catastrófico")),"Extremo",""))))</f>
        <v/>
      </c>
      <c r="O23" s="125">
        <v>1</v>
      </c>
      <c r="P23" s="126"/>
      <c r="Q23" s="127" t="str">
        <f>IF(OR(R23="Preventivo",R23="Detectivo"),"Probabilidad",IF(R23="Correctivo","Impacto",""))</f>
        <v/>
      </c>
      <c r="R23" s="128"/>
      <c r="S23" s="128"/>
      <c r="T23" s="129" t="str">
        <f>IF(AND(R23="Preventivo",S23="Automático"),"50%",IF(AND(R23="Preventivo",S23="Manual"),"40%",IF(AND(R23="Detectivo",S23="Automático"),"40%",IF(AND(R23="Detectivo",S23="Manual"),"30%",IF(AND(R23="Correctivo",S23="Automático"),"35%",IF(AND(R23="Correctivo",S23="Manual"),"25%",""))))))</f>
        <v/>
      </c>
      <c r="U23" s="128"/>
      <c r="V23" s="128"/>
      <c r="W23" s="128"/>
      <c r="X23" s="130" t="str">
        <f>IFERROR(IF(Q23="Probabilidad",(I23-(+I23*T23)),IF(Q23="Impacto",I23,"")),"")</f>
        <v/>
      </c>
      <c r="Y23" s="131" t="str">
        <f>IFERROR(IF(X23="","",IF(X23&lt;=0.2,"Muy Baja",IF(X23&lt;=0.4,"Baja",IF(X23&lt;=0.6,"Media",IF(X23&lt;=0.8,"Alta","Muy Alta"))))),"")</f>
        <v/>
      </c>
      <c r="Z23" s="132" t="str">
        <f>+X23</f>
        <v/>
      </c>
      <c r="AA23" s="131" t="str">
        <f>IFERROR(IF(AB23="","",IF(AB23&lt;=0.2,"Leve",IF(AB23&lt;=0.4,"Menor",IF(AB23&lt;=0.6,"Moderado",IF(AB23&lt;=0.8,"Mayor","Catastrófico"))))),"")</f>
        <v/>
      </c>
      <c r="AB23" s="139" t="str">
        <f>IFERROR(IF(Q23="Impacto",(M23-(+M23*T23)),IF(Q23="Probabilidad",M23,"")),"")</f>
        <v/>
      </c>
      <c r="AC23" s="133" t="str">
        <f>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134"/>
      <c r="AE23" s="135"/>
      <c r="AF23" s="136"/>
      <c r="AG23" s="137"/>
      <c r="AH23" s="137"/>
      <c r="AI23" s="135"/>
      <c r="AJ23" s="136"/>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row>
    <row r="24" spans="1:68" ht="35.25" customHeight="1" x14ac:dyDescent="0.3">
      <c r="A24" s="207"/>
      <c r="B24" s="210"/>
      <c r="C24" s="210"/>
      <c r="D24" s="210"/>
      <c r="E24" s="213"/>
      <c r="F24" s="210"/>
      <c r="G24" s="216"/>
      <c r="H24" s="219"/>
      <c r="I24" s="201"/>
      <c r="J24" s="222"/>
      <c r="K24" s="201">
        <f ca="1">IF(NOT(ISERROR(MATCH(J24,_xlfn.ANCHORARRAY(E35),0))),I37&amp;"Por favor no seleccionar los criterios de impacto",J24)</f>
        <v>0</v>
      </c>
      <c r="L24" s="219"/>
      <c r="M24" s="201"/>
      <c r="N24" s="204"/>
      <c r="O24" s="125">
        <v>2</v>
      </c>
      <c r="P24" s="126"/>
      <c r="Q24" s="127" t="str">
        <f>IF(OR(R24="Preventivo",R24="Detectivo"),"Probabilidad",IF(R24="Correctivo","Impacto",""))</f>
        <v/>
      </c>
      <c r="R24" s="128"/>
      <c r="S24" s="128"/>
      <c r="T24" s="129" t="str">
        <f t="shared" ref="T24:T28" si="9">IF(AND(R24="Preventivo",S24="Automático"),"50%",IF(AND(R24="Preventivo",S24="Manual"),"40%",IF(AND(R24="Detectivo",S24="Automático"),"40%",IF(AND(R24="Detectivo",S24="Manual"),"30%",IF(AND(R24="Correctivo",S24="Automático"),"35%",IF(AND(R24="Correctivo",S24="Manual"),"25%",""))))))</f>
        <v/>
      </c>
      <c r="U24" s="128"/>
      <c r="V24" s="128"/>
      <c r="W24" s="128"/>
      <c r="X24" s="130" t="str">
        <f>IFERROR(IF(AND(Q23="Probabilidad",Q24="Probabilidad"),(Z23-(+Z23*T24)),IF(Q24="Probabilidad",(I23-(+I23*T24)),IF(Q24="Impacto",Z23,""))),"")</f>
        <v/>
      </c>
      <c r="Y24" s="131" t="str">
        <f t="shared" si="1"/>
        <v/>
      </c>
      <c r="Z24" s="132" t="str">
        <f t="shared" ref="Z24:Z28" si="10">+X24</f>
        <v/>
      </c>
      <c r="AA24" s="131" t="str">
        <f t="shared" si="3"/>
        <v/>
      </c>
      <c r="AB24" s="139" t="str">
        <f>IFERROR(IF(AND(Q23="Impacto",Q24="Impacto"),(AB23-(+AB23*T24)),IF(Q24="Impacto",(M23-(+M23*T24)),IF(Q24="Probabilidad",AB23,""))),"")</f>
        <v/>
      </c>
      <c r="AC24" s="133" t="str">
        <f t="shared" ref="AC24:AC25" si="11">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
      </c>
      <c r="AD24" s="134"/>
      <c r="AE24" s="135"/>
      <c r="AF24" s="136"/>
      <c r="AG24" s="137"/>
      <c r="AH24" s="137"/>
      <c r="AI24" s="135"/>
      <c r="AJ24" s="136"/>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row>
    <row r="25" spans="1:68" ht="35.25" customHeight="1" x14ac:dyDescent="0.3">
      <c r="A25" s="207"/>
      <c r="B25" s="210"/>
      <c r="C25" s="210"/>
      <c r="D25" s="210"/>
      <c r="E25" s="213"/>
      <c r="F25" s="210"/>
      <c r="G25" s="216"/>
      <c r="H25" s="219"/>
      <c r="I25" s="201"/>
      <c r="J25" s="222"/>
      <c r="K25" s="201">
        <f ca="1">IF(NOT(ISERROR(MATCH(J25,_xlfn.ANCHORARRAY(E36),0))),I38&amp;"Por favor no seleccionar los criterios de impacto",J25)</f>
        <v>0</v>
      </c>
      <c r="L25" s="219"/>
      <c r="M25" s="201"/>
      <c r="N25" s="204"/>
      <c r="O25" s="125">
        <v>3</v>
      </c>
      <c r="P25" s="138"/>
      <c r="Q25" s="127" t="str">
        <f>IF(OR(R25="Preventivo",R25="Detectivo"),"Probabilidad",IF(R25="Correctivo","Impacto",""))</f>
        <v/>
      </c>
      <c r="R25" s="128"/>
      <c r="S25" s="128"/>
      <c r="T25" s="129" t="str">
        <f t="shared" si="9"/>
        <v/>
      </c>
      <c r="U25" s="128"/>
      <c r="V25" s="128"/>
      <c r="W25" s="128"/>
      <c r="X25" s="130" t="str">
        <f>IFERROR(IF(AND(Q24="Probabilidad",Q25="Probabilidad"),(Z24-(+Z24*T25)),IF(AND(Q24="Impacto",Q25="Probabilidad"),(Z23-(+Z23*T25)),IF(Q25="Impacto",Z24,""))),"")</f>
        <v/>
      </c>
      <c r="Y25" s="131" t="str">
        <f t="shared" si="1"/>
        <v/>
      </c>
      <c r="Z25" s="132" t="str">
        <f t="shared" si="10"/>
        <v/>
      </c>
      <c r="AA25" s="131" t="str">
        <f t="shared" si="3"/>
        <v/>
      </c>
      <c r="AB25" s="139" t="str">
        <f>IFERROR(IF(AND(Q24="Impacto",Q25="Impacto"),(AB24-(+AB24*T25)),IF(AND(Q24="Probabilidad",Q25="Impacto"),(AB23-(+AB23*T25)),IF(Q25="Probabilidad",AB24,""))),"")</f>
        <v/>
      </c>
      <c r="AC25" s="133" t="str">
        <f t="shared" si="11"/>
        <v/>
      </c>
      <c r="AD25" s="134"/>
      <c r="AE25" s="135"/>
      <c r="AF25" s="136"/>
      <c r="AG25" s="137"/>
      <c r="AH25" s="137"/>
      <c r="AI25" s="135"/>
      <c r="AJ25" s="136"/>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row>
    <row r="26" spans="1:68" ht="35.25" customHeight="1" x14ac:dyDescent="0.3">
      <c r="A26" s="207"/>
      <c r="B26" s="210"/>
      <c r="C26" s="210"/>
      <c r="D26" s="210"/>
      <c r="E26" s="213"/>
      <c r="F26" s="210"/>
      <c r="G26" s="216"/>
      <c r="H26" s="219"/>
      <c r="I26" s="201"/>
      <c r="J26" s="222"/>
      <c r="K26" s="201">
        <f ca="1">IF(NOT(ISERROR(MATCH(J26,_xlfn.ANCHORARRAY(E37),0))),I39&amp;"Por favor no seleccionar los criterios de impacto",J26)</f>
        <v>0</v>
      </c>
      <c r="L26" s="219"/>
      <c r="M26" s="201"/>
      <c r="N26" s="204"/>
      <c r="O26" s="125">
        <v>4</v>
      </c>
      <c r="P26" s="126"/>
      <c r="Q26" s="127" t="str">
        <f t="shared" ref="Q26:Q28" si="12">IF(OR(R26="Preventivo",R26="Detectivo"),"Probabilidad",IF(R26="Correctivo","Impacto",""))</f>
        <v/>
      </c>
      <c r="R26" s="128"/>
      <c r="S26" s="128"/>
      <c r="T26" s="129" t="str">
        <f t="shared" si="9"/>
        <v/>
      </c>
      <c r="U26" s="128"/>
      <c r="V26" s="128"/>
      <c r="W26" s="128"/>
      <c r="X26" s="130" t="str">
        <f t="shared" ref="X26:X28" si="13">IFERROR(IF(AND(Q25="Probabilidad",Q26="Probabilidad"),(Z25-(+Z25*T26)),IF(AND(Q25="Impacto",Q26="Probabilidad"),(Z24-(+Z24*T26)),IF(Q26="Impacto",Z25,""))),"")</f>
        <v/>
      </c>
      <c r="Y26" s="131" t="str">
        <f t="shared" si="1"/>
        <v/>
      </c>
      <c r="Z26" s="132" t="str">
        <f t="shared" si="10"/>
        <v/>
      </c>
      <c r="AA26" s="131" t="str">
        <f t="shared" si="3"/>
        <v/>
      </c>
      <c r="AB26" s="139" t="str">
        <f t="shared" ref="AB26:AB28" si="14">IFERROR(IF(AND(Q25="Impacto",Q26="Impacto"),(AB25-(+AB25*T26)),IF(AND(Q25="Probabilidad",Q26="Impacto"),(AB24-(+AB24*T26)),IF(Q26="Probabilidad",AB25,""))),"")</f>
        <v/>
      </c>
      <c r="AC26" s="133" t="str">
        <f>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134"/>
      <c r="AE26" s="135"/>
      <c r="AF26" s="136"/>
      <c r="AG26" s="137"/>
      <c r="AH26" s="137"/>
      <c r="AI26" s="135"/>
      <c r="AJ26" s="136"/>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row>
    <row r="27" spans="1:68" ht="35.25" customHeight="1" x14ac:dyDescent="0.3">
      <c r="A27" s="207"/>
      <c r="B27" s="210"/>
      <c r="C27" s="210"/>
      <c r="D27" s="210"/>
      <c r="E27" s="213"/>
      <c r="F27" s="210"/>
      <c r="G27" s="216"/>
      <c r="H27" s="219"/>
      <c r="I27" s="201"/>
      <c r="J27" s="222"/>
      <c r="K27" s="201">
        <f ca="1">IF(NOT(ISERROR(MATCH(J27,_xlfn.ANCHORARRAY(E38),0))),I40&amp;"Por favor no seleccionar los criterios de impacto",J27)</f>
        <v>0</v>
      </c>
      <c r="L27" s="219"/>
      <c r="M27" s="201"/>
      <c r="N27" s="204"/>
      <c r="O27" s="125">
        <v>5</v>
      </c>
      <c r="P27" s="126"/>
      <c r="Q27" s="127" t="str">
        <f t="shared" si="12"/>
        <v/>
      </c>
      <c r="R27" s="128"/>
      <c r="S27" s="128"/>
      <c r="T27" s="129" t="str">
        <f t="shared" si="9"/>
        <v/>
      </c>
      <c r="U27" s="128"/>
      <c r="V27" s="128"/>
      <c r="W27" s="128"/>
      <c r="X27" s="130" t="str">
        <f t="shared" si="13"/>
        <v/>
      </c>
      <c r="Y27" s="131" t="str">
        <f t="shared" si="1"/>
        <v/>
      </c>
      <c r="Z27" s="132" t="str">
        <f t="shared" si="10"/>
        <v/>
      </c>
      <c r="AA27" s="131" t="str">
        <f t="shared" si="3"/>
        <v/>
      </c>
      <c r="AB27" s="139" t="str">
        <f t="shared" si="14"/>
        <v/>
      </c>
      <c r="AC27" s="133" t="str">
        <f t="shared" ref="AC27:AC28" si="15">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34"/>
      <c r="AE27" s="135"/>
      <c r="AF27" s="136"/>
      <c r="AG27" s="137"/>
      <c r="AH27" s="137"/>
      <c r="AI27" s="135"/>
      <c r="AJ27" s="136"/>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row>
    <row r="28" spans="1:68" ht="35.25" customHeight="1" x14ac:dyDescent="0.3">
      <c r="A28" s="208"/>
      <c r="B28" s="211"/>
      <c r="C28" s="211"/>
      <c r="D28" s="211"/>
      <c r="E28" s="214"/>
      <c r="F28" s="211"/>
      <c r="G28" s="217"/>
      <c r="H28" s="220"/>
      <c r="I28" s="202"/>
      <c r="J28" s="223"/>
      <c r="K28" s="202">
        <f ca="1">IF(NOT(ISERROR(MATCH(J28,_xlfn.ANCHORARRAY(E39),0))),I41&amp;"Por favor no seleccionar los criterios de impacto",J28)</f>
        <v>0</v>
      </c>
      <c r="L28" s="220"/>
      <c r="M28" s="202"/>
      <c r="N28" s="205"/>
      <c r="O28" s="125">
        <v>6</v>
      </c>
      <c r="P28" s="126"/>
      <c r="Q28" s="127" t="str">
        <f t="shared" si="12"/>
        <v/>
      </c>
      <c r="R28" s="128"/>
      <c r="S28" s="128"/>
      <c r="T28" s="129" t="str">
        <f t="shared" si="9"/>
        <v/>
      </c>
      <c r="U28" s="128"/>
      <c r="V28" s="128"/>
      <c r="W28" s="128"/>
      <c r="X28" s="130" t="str">
        <f t="shared" si="13"/>
        <v/>
      </c>
      <c r="Y28" s="131" t="str">
        <f t="shared" si="1"/>
        <v/>
      </c>
      <c r="Z28" s="132" t="str">
        <f t="shared" si="10"/>
        <v/>
      </c>
      <c r="AA28" s="131" t="str">
        <f t="shared" si="3"/>
        <v/>
      </c>
      <c r="AB28" s="139" t="str">
        <f t="shared" si="14"/>
        <v/>
      </c>
      <c r="AC28" s="133" t="str">
        <f t="shared" si="15"/>
        <v/>
      </c>
      <c r="AD28" s="134"/>
      <c r="AE28" s="135"/>
      <c r="AF28" s="136"/>
      <c r="AG28" s="137"/>
      <c r="AH28" s="137"/>
      <c r="AI28" s="135"/>
      <c r="AJ28" s="136"/>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row>
    <row r="29" spans="1:68" ht="35.25" customHeight="1" x14ac:dyDescent="0.3">
      <c r="A29" s="206">
        <v>10</v>
      </c>
      <c r="B29" s="209"/>
      <c r="C29" s="209"/>
      <c r="D29" s="209"/>
      <c r="E29" s="212"/>
      <c r="F29" s="209"/>
      <c r="G29" s="215"/>
      <c r="H29" s="218" t="str">
        <f>IF(G29&lt;=0,"",IF(G29&lt;=2,"Muy Baja",IF(G29&lt;=24,"Baja",IF(G29&lt;=500,"Media",IF(G29&lt;=5000,"Alta","Muy Alta")))))</f>
        <v/>
      </c>
      <c r="I29" s="200" t="str">
        <f>IF(H29="","",IF(H29="Muy Baja",0.2,IF(H29="Baja",0.4,IF(H29="Media",0.6,IF(H29="Alta",0.8,IF(H29="Muy Alta",1,))))))</f>
        <v/>
      </c>
      <c r="J29" s="221"/>
      <c r="K29" s="200">
        <f>IF(NOT(ISERROR(MATCH(J29,'Tabla Impacto'!$B$221:$B$223,0))),'Tabla Impacto'!$F$223&amp;"Por favor no seleccionar los criterios de impacto(Afectación Económica o presupuestal y Pérdida Reputacional)",J29)</f>
        <v>0</v>
      </c>
      <c r="L29" s="218" t="str">
        <f>IF(OR(K29='Tabla Impacto'!$C$11,K29='Tabla Impacto'!$D$11),"Leve",IF(OR(K29='Tabla Impacto'!$C$12,K29='Tabla Impacto'!$D$12),"Menor",IF(OR(K29='Tabla Impacto'!$C$13,K29='Tabla Impacto'!$D$13),"Moderado",IF(OR(K29='Tabla Impacto'!$C$14,K29='Tabla Impacto'!$D$14),"Mayor",IF(OR(K29='Tabla Impacto'!$C$15,K29='Tabla Impacto'!$D$15),"Catastrófico","")))))</f>
        <v/>
      </c>
      <c r="M29" s="200" t="str">
        <f>IF(L29="","",IF(L29="Leve",0.2,IF(L29="Menor",0.4,IF(L29="Moderado",0.6,IF(L29="Mayor",0.8,IF(L29="Catastrófico",1,))))))</f>
        <v/>
      </c>
      <c r="N29" s="203" t="str">
        <f>IF(OR(AND(H29="Muy Baja",L29="Leve"),AND(H29="Muy Baja",L29="Menor"),AND(H29="Baja",L29="Leve")),"Bajo",IF(OR(AND(H29="Muy baja",L29="Moderado"),AND(H29="Baja",L29="Menor"),AND(H29="Baja",L29="Moderado"),AND(H29="Media",L29="Leve"),AND(H29="Media",L29="Menor"),AND(H29="Media",L29="Moderado"),AND(H29="Alta",L29="Leve"),AND(H29="Alta",L29="Menor")),"Moderado",IF(OR(AND(H29="Muy Baja",L29="Mayor"),AND(H29="Baja",L29="Mayor"),AND(H29="Media",L29="Mayor"),AND(H29="Alta",L29="Moderado"),AND(H29="Alta",L29="Mayor"),AND(H29="Muy Alta",L29="Leve"),AND(H29="Muy Alta",L29="Menor"),AND(H29="Muy Alta",L29="Moderado"),AND(H29="Muy Alta",L29="Mayor")),"Alto",IF(OR(AND(H29="Muy Baja",L29="Catastrófico"),AND(H29="Baja",L29="Catastrófico"),AND(H29="Media",L29="Catastrófico"),AND(H29="Alta",L29="Catastrófico"),AND(H29="Muy Alta",L29="Catastrófico")),"Extremo",""))))</f>
        <v/>
      </c>
      <c r="O29" s="125">
        <v>1</v>
      </c>
      <c r="P29" s="126"/>
      <c r="Q29" s="127" t="str">
        <f>IF(OR(R29="Preventivo",R29="Detectivo"),"Probabilidad",IF(R29="Correctivo","Impacto",""))</f>
        <v/>
      </c>
      <c r="R29" s="128"/>
      <c r="S29" s="128"/>
      <c r="T29" s="129" t="str">
        <f>IF(AND(R29="Preventivo",S29="Automático"),"50%",IF(AND(R29="Preventivo",S29="Manual"),"40%",IF(AND(R29="Detectivo",S29="Automático"),"40%",IF(AND(R29="Detectivo",S29="Manual"),"30%",IF(AND(R29="Correctivo",S29="Automático"),"35%",IF(AND(R29="Correctivo",S29="Manual"),"25%",""))))))</f>
        <v/>
      </c>
      <c r="U29" s="128"/>
      <c r="V29" s="128"/>
      <c r="W29" s="128"/>
      <c r="X29" s="130" t="str">
        <f>IFERROR(IF(Q29="Probabilidad",(I29-(+I29*T29)),IF(Q29="Impacto",I29,"")),"")</f>
        <v/>
      </c>
      <c r="Y29" s="131" t="str">
        <f>IFERROR(IF(X29="","",IF(X29&lt;=0.2,"Muy Baja",IF(X29&lt;=0.4,"Baja",IF(X29&lt;=0.6,"Media",IF(X29&lt;=0.8,"Alta","Muy Alta"))))),"")</f>
        <v/>
      </c>
      <c r="Z29" s="132" t="str">
        <f>+X29</f>
        <v/>
      </c>
      <c r="AA29" s="131" t="str">
        <f>IFERROR(IF(AB29="","",IF(AB29&lt;=0.2,"Leve",IF(AB29&lt;=0.4,"Menor",IF(AB29&lt;=0.6,"Moderado",IF(AB29&lt;=0.8,"Mayor","Catastrófico"))))),"")</f>
        <v/>
      </c>
      <c r="AB29" s="139" t="str">
        <f>IFERROR(IF(Q29="Impacto",(M29-(+M29*T29)),IF(Q29="Probabilidad",M29,"")),"")</f>
        <v/>
      </c>
      <c r="AC29" s="133" t="str">
        <f>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134"/>
      <c r="AE29" s="135"/>
      <c r="AF29" s="136"/>
      <c r="AG29" s="137"/>
      <c r="AH29" s="137"/>
      <c r="AI29" s="135"/>
      <c r="AJ29" s="136"/>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row>
    <row r="30" spans="1:68" ht="35.25" customHeight="1" x14ac:dyDescent="0.3">
      <c r="A30" s="207"/>
      <c r="B30" s="210"/>
      <c r="C30" s="210"/>
      <c r="D30" s="210"/>
      <c r="E30" s="213"/>
      <c r="F30" s="210"/>
      <c r="G30" s="216"/>
      <c r="H30" s="219"/>
      <c r="I30" s="201"/>
      <c r="J30" s="222"/>
      <c r="K30" s="201">
        <f ca="1">IF(NOT(ISERROR(MATCH(J30,_xlfn.ANCHORARRAY(E41),0))),I43&amp;"Por favor no seleccionar los criterios de impacto",J30)</f>
        <v>0</v>
      </c>
      <c r="L30" s="219"/>
      <c r="M30" s="201"/>
      <c r="N30" s="204"/>
      <c r="O30" s="125">
        <v>2</v>
      </c>
      <c r="P30" s="126"/>
      <c r="Q30" s="127" t="str">
        <f>IF(OR(R30="Preventivo",R30="Detectivo"),"Probabilidad",IF(R30="Correctivo","Impacto",""))</f>
        <v/>
      </c>
      <c r="R30" s="128"/>
      <c r="S30" s="128"/>
      <c r="T30" s="129" t="str">
        <f t="shared" ref="T30:T34" si="16">IF(AND(R30="Preventivo",S30="Automático"),"50%",IF(AND(R30="Preventivo",S30="Manual"),"40%",IF(AND(R30="Detectivo",S30="Automático"),"40%",IF(AND(R30="Detectivo",S30="Manual"),"30%",IF(AND(R30="Correctivo",S30="Automático"),"35%",IF(AND(R30="Correctivo",S30="Manual"),"25%",""))))))</f>
        <v/>
      </c>
      <c r="U30" s="128"/>
      <c r="V30" s="128"/>
      <c r="W30" s="128"/>
      <c r="X30" s="130" t="str">
        <f>IFERROR(IF(AND(Q29="Probabilidad",Q30="Probabilidad"),(Z29-(+Z29*T30)),IF(Q30="Probabilidad",(I29-(+I29*T30)),IF(Q30="Impacto",Z29,""))),"")</f>
        <v/>
      </c>
      <c r="Y30" s="131" t="str">
        <f t="shared" si="1"/>
        <v/>
      </c>
      <c r="Z30" s="132" t="str">
        <f t="shared" ref="Z30:Z34" si="17">+X30</f>
        <v/>
      </c>
      <c r="AA30" s="131" t="str">
        <f t="shared" si="3"/>
        <v/>
      </c>
      <c r="AB30" s="139" t="str">
        <f>IFERROR(IF(AND(Q29="Impacto",Q30="Impacto"),(AB29-(+AB29*T30)),IF(Q30="Impacto",(M29-(+M29*T30)),IF(Q30="Probabilidad",AB29,""))),"")</f>
        <v/>
      </c>
      <c r="AC30" s="133" t="str">
        <f t="shared" ref="AC30:AC31" si="18">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
      </c>
      <c r="AD30" s="134"/>
      <c r="AE30" s="135"/>
      <c r="AF30" s="136"/>
      <c r="AG30" s="137"/>
      <c r="AH30" s="137"/>
      <c r="AI30" s="135"/>
      <c r="AJ30" s="136"/>
    </row>
    <row r="31" spans="1:68" ht="35.25" customHeight="1" x14ac:dyDescent="0.3">
      <c r="A31" s="207"/>
      <c r="B31" s="210"/>
      <c r="C31" s="210"/>
      <c r="D31" s="210"/>
      <c r="E31" s="213"/>
      <c r="F31" s="210"/>
      <c r="G31" s="216"/>
      <c r="H31" s="219"/>
      <c r="I31" s="201"/>
      <c r="J31" s="222"/>
      <c r="K31" s="201">
        <f ca="1">IF(NOT(ISERROR(MATCH(J31,_xlfn.ANCHORARRAY(E42),0))),I44&amp;"Por favor no seleccionar los criterios de impacto",J31)</f>
        <v>0</v>
      </c>
      <c r="L31" s="219"/>
      <c r="M31" s="201"/>
      <c r="N31" s="204"/>
      <c r="O31" s="125">
        <v>3</v>
      </c>
      <c r="P31" s="138"/>
      <c r="Q31" s="127" t="str">
        <f>IF(OR(R31="Preventivo",R31="Detectivo"),"Probabilidad",IF(R31="Correctivo","Impacto",""))</f>
        <v/>
      </c>
      <c r="R31" s="128"/>
      <c r="S31" s="128"/>
      <c r="T31" s="129" t="str">
        <f t="shared" si="16"/>
        <v/>
      </c>
      <c r="U31" s="128"/>
      <c r="V31" s="128"/>
      <c r="W31" s="128"/>
      <c r="X31" s="130" t="str">
        <f>IFERROR(IF(AND(Q30="Probabilidad",Q31="Probabilidad"),(Z30-(+Z30*T31)),IF(AND(Q30="Impacto",Q31="Probabilidad"),(Z29-(+Z29*T31)),IF(Q31="Impacto",Z30,""))),"")</f>
        <v/>
      </c>
      <c r="Y31" s="131" t="str">
        <f t="shared" si="1"/>
        <v/>
      </c>
      <c r="Z31" s="132" t="str">
        <f t="shared" si="17"/>
        <v/>
      </c>
      <c r="AA31" s="131" t="str">
        <f t="shared" si="3"/>
        <v/>
      </c>
      <c r="AB31" s="139" t="str">
        <f>IFERROR(IF(AND(Q30="Impacto",Q31="Impacto"),(AB30-(+AB30*T31)),IF(AND(Q30="Probabilidad",Q31="Impacto"),(AB29-(+AB29*T31)),IF(Q31="Probabilidad",AB30,""))),"")</f>
        <v/>
      </c>
      <c r="AC31" s="133" t="str">
        <f t="shared" si="18"/>
        <v/>
      </c>
      <c r="AD31" s="134"/>
      <c r="AE31" s="135"/>
      <c r="AF31" s="136"/>
      <c r="AG31" s="137"/>
      <c r="AH31" s="137"/>
      <c r="AI31" s="135"/>
      <c r="AJ31" s="136"/>
    </row>
    <row r="32" spans="1:68" ht="35.25" customHeight="1" x14ac:dyDescent="0.3">
      <c r="A32" s="207"/>
      <c r="B32" s="210"/>
      <c r="C32" s="210"/>
      <c r="D32" s="210"/>
      <c r="E32" s="213"/>
      <c r="F32" s="210"/>
      <c r="G32" s="216"/>
      <c r="H32" s="219"/>
      <c r="I32" s="201"/>
      <c r="J32" s="222"/>
      <c r="K32" s="201">
        <f ca="1">IF(NOT(ISERROR(MATCH(J32,_xlfn.ANCHORARRAY(E43),0))),I45&amp;"Por favor no seleccionar los criterios de impacto",J32)</f>
        <v>0</v>
      </c>
      <c r="L32" s="219"/>
      <c r="M32" s="201"/>
      <c r="N32" s="204"/>
      <c r="O32" s="125">
        <v>4</v>
      </c>
      <c r="P32" s="126"/>
      <c r="Q32" s="127" t="str">
        <f t="shared" ref="Q32:Q34" si="19">IF(OR(R32="Preventivo",R32="Detectivo"),"Probabilidad",IF(R32="Correctivo","Impacto",""))</f>
        <v/>
      </c>
      <c r="R32" s="128"/>
      <c r="S32" s="128"/>
      <c r="T32" s="129" t="str">
        <f t="shared" si="16"/>
        <v/>
      </c>
      <c r="U32" s="128"/>
      <c r="V32" s="128"/>
      <c r="W32" s="128"/>
      <c r="X32" s="130" t="str">
        <f t="shared" ref="X32:X34" si="20">IFERROR(IF(AND(Q31="Probabilidad",Q32="Probabilidad"),(Z31-(+Z31*T32)),IF(AND(Q31="Impacto",Q32="Probabilidad"),(Z30-(+Z30*T32)),IF(Q32="Impacto",Z31,""))),"")</f>
        <v/>
      </c>
      <c r="Y32" s="131" t="str">
        <f t="shared" si="1"/>
        <v/>
      </c>
      <c r="Z32" s="132" t="str">
        <f t="shared" si="17"/>
        <v/>
      </c>
      <c r="AA32" s="131" t="str">
        <f t="shared" si="3"/>
        <v/>
      </c>
      <c r="AB32" s="139" t="str">
        <f t="shared" ref="AB32:AB34" si="21">IFERROR(IF(AND(Q31="Impacto",Q32="Impacto"),(AB31-(+AB31*T32)),IF(AND(Q31="Probabilidad",Q32="Impacto"),(AB30-(+AB30*T32)),IF(Q32="Probabilidad",AB31,""))),"")</f>
        <v/>
      </c>
      <c r="AC32" s="133" t="str">
        <f>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134"/>
      <c r="AE32" s="135"/>
      <c r="AF32" s="136"/>
      <c r="AG32" s="137"/>
      <c r="AH32" s="137"/>
      <c r="AI32" s="135"/>
      <c r="AJ32" s="136"/>
    </row>
    <row r="33" spans="1:36" ht="35.25" customHeight="1" x14ac:dyDescent="0.3">
      <c r="A33" s="207"/>
      <c r="B33" s="210"/>
      <c r="C33" s="210"/>
      <c r="D33" s="210"/>
      <c r="E33" s="213"/>
      <c r="F33" s="210"/>
      <c r="G33" s="216"/>
      <c r="H33" s="219"/>
      <c r="I33" s="201"/>
      <c r="J33" s="222"/>
      <c r="K33" s="201">
        <f ca="1">IF(NOT(ISERROR(MATCH(J33,_xlfn.ANCHORARRAY(E44),0))),I46&amp;"Por favor no seleccionar los criterios de impacto",J33)</f>
        <v>0</v>
      </c>
      <c r="L33" s="219"/>
      <c r="M33" s="201"/>
      <c r="N33" s="204"/>
      <c r="O33" s="125">
        <v>5</v>
      </c>
      <c r="P33" s="126"/>
      <c r="Q33" s="127" t="str">
        <f t="shared" si="19"/>
        <v/>
      </c>
      <c r="R33" s="128"/>
      <c r="S33" s="128"/>
      <c r="T33" s="129" t="str">
        <f t="shared" si="16"/>
        <v/>
      </c>
      <c r="U33" s="128"/>
      <c r="V33" s="128"/>
      <c r="W33" s="128"/>
      <c r="X33" s="130" t="str">
        <f t="shared" si="20"/>
        <v/>
      </c>
      <c r="Y33" s="131" t="str">
        <f t="shared" si="1"/>
        <v/>
      </c>
      <c r="Z33" s="132" t="str">
        <f t="shared" si="17"/>
        <v/>
      </c>
      <c r="AA33" s="131" t="str">
        <f t="shared" si="3"/>
        <v/>
      </c>
      <c r="AB33" s="139" t="str">
        <f t="shared" si="21"/>
        <v/>
      </c>
      <c r="AC33" s="133" t="str">
        <f t="shared" ref="AC33:AC34" si="22">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34"/>
      <c r="AE33" s="135"/>
      <c r="AF33" s="136"/>
      <c r="AG33" s="137"/>
      <c r="AH33" s="137"/>
      <c r="AI33" s="135"/>
      <c r="AJ33" s="136"/>
    </row>
    <row r="34" spans="1:36" ht="35.25" customHeight="1" x14ac:dyDescent="0.3">
      <c r="A34" s="208"/>
      <c r="B34" s="211"/>
      <c r="C34" s="211"/>
      <c r="D34" s="211"/>
      <c r="E34" s="214"/>
      <c r="F34" s="211"/>
      <c r="G34" s="217"/>
      <c r="H34" s="220"/>
      <c r="I34" s="202"/>
      <c r="J34" s="223"/>
      <c r="K34" s="202">
        <f ca="1">IF(NOT(ISERROR(MATCH(J34,_xlfn.ANCHORARRAY(E45),0))),I47&amp;"Por favor no seleccionar los criterios de impacto",J34)</f>
        <v>0</v>
      </c>
      <c r="L34" s="220"/>
      <c r="M34" s="202"/>
      <c r="N34" s="205"/>
      <c r="O34" s="125">
        <v>6</v>
      </c>
      <c r="P34" s="126"/>
      <c r="Q34" s="127" t="str">
        <f t="shared" si="19"/>
        <v/>
      </c>
      <c r="R34" s="128"/>
      <c r="S34" s="128"/>
      <c r="T34" s="129" t="str">
        <f t="shared" si="16"/>
        <v/>
      </c>
      <c r="U34" s="128"/>
      <c r="V34" s="128"/>
      <c r="W34" s="128"/>
      <c r="X34" s="130" t="str">
        <f t="shared" si="20"/>
        <v/>
      </c>
      <c r="Y34" s="131" t="str">
        <f t="shared" si="1"/>
        <v/>
      </c>
      <c r="Z34" s="132" t="str">
        <f t="shared" si="17"/>
        <v/>
      </c>
      <c r="AA34" s="131" t="str">
        <f t="shared" si="3"/>
        <v/>
      </c>
      <c r="AB34" s="139" t="str">
        <f t="shared" si="21"/>
        <v/>
      </c>
      <c r="AC34" s="133" t="str">
        <f t="shared" si="22"/>
        <v/>
      </c>
      <c r="AD34" s="134"/>
      <c r="AE34" s="135"/>
      <c r="AF34" s="136"/>
      <c r="AG34" s="137"/>
      <c r="AH34" s="137"/>
      <c r="AI34" s="135"/>
      <c r="AJ34" s="136"/>
    </row>
    <row r="35" spans="1:36" ht="49.5" customHeight="1" x14ac:dyDescent="0.3">
      <c r="A35" s="6"/>
      <c r="B35" s="197" t="s">
        <v>131</v>
      </c>
      <c r="C35" s="198"/>
      <c r="D35" s="198"/>
      <c r="E35" s="198"/>
      <c r="F35" s="198"/>
      <c r="G35" s="198"/>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9"/>
    </row>
    <row r="37" spans="1:36" x14ac:dyDescent="0.3">
      <c r="A37" s="1"/>
      <c r="B37" s="24" t="s">
        <v>143</v>
      </c>
      <c r="C37" s="1"/>
      <c r="D37" s="1"/>
      <c r="F37" s="1"/>
    </row>
  </sheetData>
  <dataConsolidate/>
  <mergeCells count="87">
    <mergeCell ref="C5:Q5"/>
    <mergeCell ref="AA8:AA9"/>
    <mergeCell ref="Y8:Y9"/>
    <mergeCell ref="Z8:Z9"/>
    <mergeCell ref="G8:G9"/>
    <mergeCell ref="H8:H9"/>
    <mergeCell ref="I8:I9"/>
    <mergeCell ref="L8:L9"/>
    <mergeCell ref="M8:M9"/>
    <mergeCell ref="B8:B9"/>
    <mergeCell ref="N8:N9"/>
    <mergeCell ref="J8:J9"/>
    <mergeCell ref="K8:K9"/>
    <mergeCell ref="Q8:Q9"/>
    <mergeCell ref="R8:W8"/>
    <mergeCell ref="AE8:AE9"/>
    <mergeCell ref="AJ8:AJ9"/>
    <mergeCell ref="AI8:AI9"/>
    <mergeCell ref="AH8:AH9"/>
    <mergeCell ref="AG8:AG9"/>
    <mergeCell ref="AF8:AF9"/>
    <mergeCell ref="A4:B4"/>
    <mergeCell ref="A5:B5"/>
    <mergeCell ref="A6:B6"/>
    <mergeCell ref="A8:A9"/>
    <mergeCell ref="F8:F9"/>
    <mergeCell ref="E8:E9"/>
    <mergeCell ref="D8:D9"/>
    <mergeCell ref="C8:C9"/>
    <mergeCell ref="AD8:AD9"/>
    <mergeCell ref="C6:N6"/>
    <mergeCell ref="O8:O9"/>
    <mergeCell ref="AC8:AC9"/>
    <mergeCell ref="AB8:AB9"/>
    <mergeCell ref="X8:X9"/>
    <mergeCell ref="P8:P9"/>
    <mergeCell ref="A17:A22"/>
    <mergeCell ref="B17:B22"/>
    <mergeCell ref="C17:C22"/>
    <mergeCell ref="D17:D22"/>
    <mergeCell ref="E17:E22"/>
    <mergeCell ref="F17:F22"/>
    <mergeCell ref="G17:G22"/>
    <mergeCell ref="H17:H22"/>
    <mergeCell ref="I17:I22"/>
    <mergeCell ref="J17:J22"/>
    <mergeCell ref="K17:K22"/>
    <mergeCell ref="L17:L22"/>
    <mergeCell ref="M17:M22"/>
    <mergeCell ref="N17:N22"/>
    <mergeCell ref="N29:N34"/>
    <mergeCell ref="J23:J28"/>
    <mergeCell ref="K23:K28"/>
    <mergeCell ref="L23:L28"/>
    <mergeCell ref="A23:A28"/>
    <mergeCell ref="B23:B28"/>
    <mergeCell ref="C23:C28"/>
    <mergeCell ref="D23:D28"/>
    <mergeCell ref="E23:E28"/>
    <mergeCell ref="F23:F28"/>
    <mergeCell ref="G23:G28"/>
    <mergeCell ref="H23:H28"/>
    <mergeCell ref="I23:I28"/>
    <mergeCell ref="C4:N4"/>
    <mergeCell ref="O4:Q4"/>
    <mergeCell ref="A1:AJ2"/>
    <mergeCell ref="A7:G7"/>
    <mergeCell ref="H7:N7"/>
    <mergeCell ref="O7:W7"/>
    <mergeCell ref="X7:AD7"/>
    <mergeCell ref="AE7:AJ7"/>
    <mergeCell ref="B35:AJ35"/>
    <mergeCell ref="M23:M28"/>
    <mergeCell ref="N23:N28"/>
    <mergeCell ref="A29:A34"/>
    <mergeCell ref="B29:B34"/>
    <mergeCell ref="C29:C34"/>
    <mergeCell ref="D29:D34"/>
    <mergeCell ref="E29:E34"/>
    <mergeCell ref="F29:F34"/>
    <mergeCell ref="G29:G34"/>
    <mergeCell ref="H29:H34"/>
    <mergeCell ref="I29:I34"/>
    <mergeCell ref="J29:J34"/>
    <mergeCell ref="K29:K34"/>
    <mergeCell ref="L29:L34"/>
    <mergeCell ref="M29:M34"/>
  </mergeCells>
  <conditionalFormatting sqref="H11">
    <cfRule type="cellIs" dxfId="235" priority="324" operator="equal">
      <formula>"Muy Alta"</formula>
    </cfRule>
    <cfRule type="cellIs" dxfId="234" priority="325" operator="equal">
      <formula>"Alta"</formula>
    </cfRule>
    <cfRule type="cellIs" dxfId="233" priority="326" operator="equal">
      <formula>"Media"</formula>
    </cfRule>
    <cfRule type="cellIs" dxfId="232" priority="327" operator="equal">
      <formula>"Baja"</formula>
    </cfRule>
    <cfRule type="cellIs" dxfId="231" priority="328" operator="equal">
      <formula>"Muy Baja"</formula>
    </cfRule>
  </conditionalFormatting>
  <conditionalFormatting sqref="L10:L17 L23 L29">
    <cfRule type="cellIs" dxfId="230" priority="319" operator="equal">
      <formula>"Catastrófico"</formula>
    </cfRule>
    <cfRule type="cellIs" dxfId="229" priority="320" operator="equal">
      <formula>"Mayor"</formula>
    </cfRule>
    <cfRule type="cellIs" dxfId="228" priority="321" operator="equal">
      <formula>"Moderado"</formula>
    </cfRule>
    <cfRule type="cellIs" dxfId="227" priority="322" operator="equal">
      <formula>"Menor"</formula>
    </cfRule>
    <cfRule type="cellIs" dxfId="226" priority="323" operator="equal">
      <formula>"Leve"</formula>
    </cfRule>
  </conditionalFormatting>
  <conditionalFormatting sqref="N10">
    <cfRule type="cellIs" dxfId="225" priority="315" operator="equal">
      <formula>"Extremo"</formula>
    </cfRule>
    <cfRule type="cellIs" dxfId="224" priority="316" operator="equal">
      <formula>"Alto"</formula>
    </cfRule>
    <cfRule type="cellIs" dxfId="223" priority="317" operator="equal">
      <formula>"Moderado"</formula>
    </cfRule>
    <cfRule type="cellIs" dxfId="222" priority="318" operator="equal">
      <formula>"Bajo"</formula>
    </cfRule>
  </conditionalFormatting>
  <conditionalFormatting sqref="Y10">
    <cfRule type="cellIs" dxfId="221" priority="310" operator="equal">
      <formula>"Muy Alta"</formula>
    </cfRule>
    <cfRule type="cellIs" dxfId="220" priority="311" operator="equal">
      <formula>"Alta"</formula>
    </cfRule>
    <cfRule type="cellIs" dxfId="219" priority="312" operator="equal">
      <formula>"Media"</formula>
    </cfRule>
    <cfRule type="cellIs" dxfId="218" priority="313" operator="equal">
      <formula>"Baja"</formula>
    </cfRule>
    <cfRule type="cellIs" dxfId="217" priority="314" operator="equal">
      <formula>"Muy Baja"</formula>
    </cfRule>
  </conditionalFormatting>
  <conditionalFormatting sqref="AA10">
    <cfRule type="cellIs" dxfId="216" priority="305" operator="equal">
      <formula>"Catastrófico"</formula>
    </cfRule>
    <cfRule type="cellIs" dxfId="215" priority="306" operator="equal">
      <formula>"Mayor"</formula>
    </cfRule>
    <cfRule type="cellIs" dxfId="214" priority="307" operator="equal">
      <formula>"Moderado"</formula>
    </cfRule>
    <cfRule type="cellIs" dxfId="213" priority="308" operator="equal">
      <formula>"Menor"</formula>
    </cfRule>
    <cfRule type="cellIs" dxfId="212" priority="309" operator="equal">
      <formula>"Leve"</formula>
    </cfRule>
  </conditionalFormatting>
  <conditionalFormatting sqref="AC10">
    <cfRule type="cellIs" dxfId="211" priority="301" operator="equal">
      <formula>"Extremo"</formula>
    </cfRule>
    <cfRule type="cellIs" dxfId="210" priority="302" operator="equal">
      <formula>"Alto"</formula>
    </cfRule>
    <cfRule type="cellIs" dxfId="209" priority="303" operator="equal">
      <formula>"Moderado"</formula>
    </cfRule>
    <cfRule type="cellIs" dxfId="208" priority="304" operator="equal">
      <formula>"Bajo"</formula>
    </cfRule>
  </conditionalFormatting>
  <conditionalFormatting sqref="H23">
    <cfRule type="cellIs" dxfId="207" priority="58" operator="equal">
      <formula>"Muy Alta"</formula>
    </cfRule>
    <cfRule type="cellIs" dxfId="206" priority="59" operator="equal">
      <formula>"Alta"</formula>
    </cfRule>
    <cfRule type="cellIs" dxfId="205" priority="60" operator="equal">
      <formula>"Media"</formula>
    </cfRule>
    <cfRule type="cellIs" dxfId="204" priority="61" operator="equal">
      <formula>"Baja"</formula>
    </cfRule>
    <cfRule type="cellIs" dxfId="203" priority="62" operator="equal">
      <formula>"Muy Baja"</formula>
    </cfRule>
  </conditionalFormatting>
  <conditionalFormatting sqref="N11">
    <cfRule type="cellIs" dxfId="202" priority="245" operator="equal">
      <formula>"Extremo"</formula>
    </cfRule>
    <cfRule type="cellIs" dxfId="201" priority="246" operator="equal">
      <formula>"Alto"</formula>
    </cfRule>
    <cfRule type="cellIs" dxfId="200" priority="247" operator="equal">
      <formula>"Moderado"</formula>
    </cfRule>
    <cfRule type="cellIs" dxfId="199" priority="248" operator="equal">
      <formula>"Bajo"</formula>
    </cfRule>
  </conditionalFormatting>
  <conditionalFormatting sqref="Y11">
    <cfRule type="cellIs" dxfId="198" priority="240" operator="equal">
      <formula>"Muy Alta"</formula>
    </cfRule>
    <cfRule type="cellIs" dxfId="197" priority="241" operator="equal">
      <formula>"Alta"</formula>
    </cfRule>
    <cfRule type="cellIs" dxfId="196" priority="242" operator="equal">
      <formula>"Media"</formula>
    </cfRule>
    <cfRule type="cellIs" dxfId="195" priority="243" operator="equal">
      <formula>"Baja"</formula>
    </cfRule>
    <cfRule type="cellIs" dxfId="194" priority="244" operator="equal">
      <formula>"Muy Baja"</formula>
    </cfRule>
  </conditionalFormatting>
  <conditionalFormatting sqref="AA11">
    <cfRule type="cellIs" dxfId="193" priority="235" operator="equal">
      <formula>"Catastrófico"</formula>
    </cfRule>
    <cfRule type="cellIs" dxfId="192" priority="236" operator="equal">
      <formula>"Mayor"</formula>
    </cfRule>
    <cfRule type="cellIs" dxfId="191" priority="237" operator="equal">
      <formula>"Moderado"</formula>
    </cfRule>
    <cfRule type="cellIs" dxfId="190" priority="238" operator="equal">
      <formula>"Menor"</formula>
    </cfRule>
    <cfRule type="cellIs" dxfId="189" priority="239" operator="equal">
      <formula>"Leve"</formula>
    </cfRule>
  </conditionalFormatting>
  <conditionalFormatting sqref="AC11">
    <cfRule type="cellIs" dxfId="188" priority="231" operator="equal">
      <formula>"Extremo"</formula>
    </cfRule>
    <cfRule type="cellIs" dxfId="187" priority="232" operator="equal">
      <formula>"Alto"</formula>
    </cfRule>
    <cfRule type="cellIs" dxfId="186" priority="233" operator="equal">
      <formula>"Moderado"</formula>
    </cfRule>
    <cfRule type="cellIs" dxfId="185" priority="234" operator="equal">
      <formula>"Bajo"</formula>
    </cfRule>
  </conditionalFormatting>
  <conditionalFormatting sqref="H12">
    <cfRule type="cellIs" dxfId="184" priority="226" operator="equal">
      <formula>"Muy Alta"</formula>
    </cfRule>
    <cfRule type="cellIs" dxfId="183" priority="227" operator="equal">
      <formula>"Alta"</formula>
    </cfRule>
    <cfRule type="cellIs" dxfId="182" priority="228" operator="equal">
      <formula>"Media"</formula>
    </cfRule>
    <cfRule type="cellIs" dxfId="181" priority="229" operator="equal">
      <formula>"Baja"</formula>
    </cfRule>
    <cfRule type="cellIs" dxfId="180" priority="230" operator="equal">
      <formula>"Muy Baja"</formula>
    </cfRule>
  </conditionalFormatting>
  <conditionalFormatting sqref="N12">
    <cfRule type="cellIs" dxfId="179" priority="217" operator="equal">
      <formula>"Extremo"</formula>
    </cfRule>
    <cfRule type="cellIs" dxfId="178" priority="218" operator="equal">
      <formula>"Alto"</formula>
    </cfRule>
    <cfRule type="cellIs" dxfId="177" priority="219" operator="equal">
      <formula>"Moderado"</formula>
    </cfRule>
    <cfRule type="cellIs" dxfId="176" priority="220" operator="equal">
      <formula>"Bajo"</formula>
    </cfRule>
  </conditionalFormatting>
  <conditionalFormatting sqref="Y12">
    <cfRule type="cellIs" dxfId="175" priority="212" operator="equal">
      <formula>"Muy Alta"</formula>
    </cfRule>
    <cfRule type="cellIs" dxfId="174" priority="213" operator="equal">
      <formula>"Alta"</formula>
    </cfRule>
    <cfRule type="cellIs" dxfId="173" priority="214" operator="equal">
      <formula>"Media"</formula>
    </cfRule>
    <cfRule type="cellIs" dxfId="172" priority="215" operator="equal">
      <formula>"Baja"</formula>
    </cfRule>
    <cfRule type="cellIs" dxfId="171" priority="216" operator="equal">
      <formula>"Muy Baja"</formula>
    </cfRule>
  </conditionalFormatting>
  <conditionalFormatting sqref="AA12">
    <cfRule type="cellIs" dxfId="170" priority="207" operator="equal">
      <formula>"Catastrófico"</formula>
    </cfRule>
    <cfRule type="cellIs" dxfId="169" priority="208" operator="equal">
      <formula>"Mayor"</formula>
    </cfRule>
    <cfRule type="cellIs" dxfId="168" priority="209" operator="equal">
      <formula>"Moderado"</formula>
    </cfRule>
    <cfRule type="cellIs" dxfId="167" priority="210" operator="equal">
      <formula>"Menor"</formula>
    </cfRule>
    <cfRule type="cellIs" dxfId="166" priority="211" operator="equal">
      <formula>"Leve"</formula>
    </cfRule>
  </conditionalFormatting>
  <conditionalFormatting sqref="AC12">
    <cfRule type="cellIs" dxfId="165" priority="203" operator="equal">
      <formula>"Extremo"</formula>
    </cfRule>
    <cfRule type="cellIs" dxfId="164" priority="204" operator="equal">
      <formula>"Alto"</formula>
    </cfRule>
    <cfRule type="cellIs" dxfId="163" priority="205" operator="equal">
      <formula>"Moderado"</formula>
    </cfRule>
    <cfRule type="cellIs" dxfId="162" priority="206" operator="equal">
      <formula>"Bajo"</formula>
    </cfRule>
  </conditionalFormatting>
  <conditionalFormatting sqref="H13">
    <cfRule type="cellIs" dxfId="161" priority="198" operator="equal">
      <formula>"Muy Alta"</formula>
    </cfRule>
    <cfRule type="cellIs" dxfId="160" priority="199" operator="equal">
      <formula>"Alta"</formula>
    </cfRule>
    <cfRule type="cellIs" dxfId="159" priority="200" operator="equal">
      <formula>"Media"</formula>
    </cfRule>
    <cfRule type="cellIs" dxfId="158" priority="201" operator="equal">
      <formula>"Baja"</formula>
    </cfRule>
    <cfRule type="cellIs" dxfId="157" priority="202" operator="equal">
      <formula>"Muy Baja"</formula>
    </cfRule>
  </conditionalFormatting>
  <conditionalFormatting sqref="N13">
    <cfRule type="cellIs" dxfId="156" priority="189" operator="equal">
      <formula>"Extremo"</formula>
    </cfRule>
    <cfRule type="cellIs" dxfId="155" priority="190" operator="equal">
      <formula>"Alto"</formula>
    </cfRule>
    <cfRule type="cellIs" dxfId="154" priority="191" operator="equal">
      <formula>"Moderado"</formula>
    </cfRule>
    <cfRule type="cellIs" dxfId="153" priority="192" operator="equal">
      <formula>"Bajo"</formula>
    </cfRule>
  </conditionalFormatting>
  <conditionalFormatting sqref="Y13">
    <cfRule type="cellIs" dxfId="152" priority="184" operator="equal">
      <formula>"Muy Alta"</formula>
    </cfRule>
    <cfRule type="cellIs" dxfId="151" priority="185" operator="equal">
      <formula>"Alta"</formula>
    </cfRule>
    <cfRule type="cellIs" dxfId="150" priority="186" operator="equal">
      <formula>"Media"</formula>
    </cfRule>
    <cfRule type="cellIs" dxfId="149" priority="187" operator="equal">
      <formula>"Baja"</formula>
    </cfRule>
    <cfRule type="cellIs" dxfId="148" priority="188" operator="equal">
      <formula>"Muy Baja"</formula>
    </cfRule>
  </conditionalFormatting>
  <conditionalFormatting sqref="AA13">
    <cfRule type="cellIs" dxfId="147" priority="179" operator="equal">
      <formula>"Catastrófico"</formula>
    </cfRule>
    <cfRule type="cellIs" dxfId="146" priority="180" operator="equal">
      <formula>"Mayor"</formula>
    </cfRule>
    <cfRule type="cellIs" dxfId="145" priority="181" operator="equal">
      <formula>"Moderado"</formula>
    </cfRule>
    <cfRule type="cellIs" dxfId="144" priority="182" operator="equal">
      <formula>"Menor"</formula>
    </cfRule>
    <cfRule type="cellIs" dxfId="143" priority="183" operator="equal">
      <formula>"Leve"</formula>
    </cfRule>
  </conditionalFormatting>
  <conditionalFormatting sqref="AC13">
    <cfRule type="cellIs" dxfId="142" priority="175" operator="equal">
      <formula>"Extremo"</formula>
    </cfRule>
    <cfRule type="cellIs" dxfId="141" priority="176" operator="equal">
      <formula>"Alto"</formula>
    </cfRule>
    <cfRule type="cellIs" dxfId="140" priority="177" operator="equal">
      <formula>"Moderado"</formula>
    </cfRule>
    <cfRule type="cellIs" dxfId="139" priority="178" operator="equal">
      <formula>"Bajo"</formula>
    </cfRule>
  </conditionalFormatting>
  <conditionalFormatting sqref="H14">
    <cfRule type="cellIs" dxfId="138" priority="170" operator="equal">
      <formula>"Muy Alta"</formula>
    </cfRule>
    <cfRule type="cellIs" dxfId="137" priority="171" operator="equal">
      <formula>"Alta"</formula>
    </cfRule>
    <cfRule type="cellIs" dxfId="136" priority="172" operator="equal">
      <formula>"Media"</formula>
    </cfRule>
    <cfRule type="cellIs" dxfId="135" priority="173" operator="equal">
      <formula>"Baja"</formula>
    </cfRule>
    <cfRule type="cellIs" dxfId="134" priority="174" operator="equal">
      <formula>"Muy Baja"</formula>
    </cfRule>
  </conditionalFormatting>
  <conditionalFormatting sqref="N14">
    <cfRule type="cellIs" dxfId="133" priority="161" operator="equal">
      <formula>"Extremo"</formula>
    </cfRule>
    <cfRule type="cellIs" dxfId="132" priority="162" operator="equal">
      <formula>"Alto"</formula>
    </cfRule>
    <cfRule type="cellIs" dxfId="131" priority="163" operator="equal">
      <formula>"Moderado"</formula>
    </cfRule>
    <cfRule type="cellIs" dxfId="130" priority="164" operator="equal">
      <formula>"Bajo"</formula>
    </cfRule>
  </conditionalFormatting>
  <conditionalFormatting sqref="Y14">
    <cfRule type="cellIs" dxfId="129" priority="156" operator="equal">
      <formula>"Muy Alta"</formula>
    </cfRule>
    <cfRule type="cellIs" dxfId="128" priority="157" operator="equal">
      <formula>"Alta"</formula>
    </cfRule>
    <cfRule type="cellIs" dxfId="127" priority="158" operator="equal">
      <formula>"Media"</formula>
    </cfRule>
    <cfRule type="cellIs" dxfId="126" priority="159" operator="equal">
      <formula>"Baja"</formula>
    </cfRule>
    <cfRule type="cellIs" dxfId="125" priority="160" operator="equal">
      <formula>"Muy Baja"</formula>
    </cfRule>
  </conditionalFormatting>
  <conditionalFormatting sqref="AA14">
    <cfRule type="cellIs" dxfId="124" priority="151" operator="equal">
      <formula>"Catastrófico"</formula>
    </cfRule>
    <cfRule type="cellIs" dxfId="123" priority="152" operator="equal">
      <formula>"Mayor"</formula>
    </cfRule>
    <cfRule type="cellIs" dxfId="122" priority="153" operator="equal">
      <formula>"Moderado"</formula>
    </cfRule>
    <cfRule type="cellIs" dxfId="121" priority="154" operator="equal">
      <formula>"Menor"</formula>
    </cfRule>
    <cfRule type="cellIs" dxfId="120" priority="155" operator="equal">
      <formula>"Leve"</formula>
    </cfRule>
  </conditionalFormatting>
  <conditionalFormatting sqref="AC14">
    <cfRule type="cellIs" dxfId="119" priority="147" operator="equal">
      <formula>"Extremo"</formula>
    </cfRule>
    <cfRule type="cellIs" dxfId="118" priority="148" operator="equal">
      <formula>"Alto"</formula>
    </cfRule>
    <cfRule type="cellIs" dxfId="117" priority="149" operator="equal">
      <formula>"Moderado"</formula>
    </cfRule>
    <cfRule type="cellIs" dxfId="116" priority="150" operator="equal">
      <formula>"Bajo"</formula>
    </cfRule>
  </conditionalFormatting>
  <conditionalFormatting sqref="H15">
    <cfRule type="cellIs" dxfId="115" priority="142" operator="equal">
      <formula>"Muy Alta"</formula>
    </cfRule>
    <cfRule type="cellIs" dxfId="114" priority="143" operator="equal">
      <formula>"Alta"</formula>
    </cfRule>
    <cfRule type="cellIs" dxfId="113" priority="144" operator="equal">
      <formula>"Media"</formula>
    </cfRule>
    <cfRule type="cellIs" dxfId="112" priority="145" operator="equal">
      <formula>"Baja"</formula>
    </cfRule>
    <cfRule type="cellIs" dxfId="111" priority="146" operator="equal">
      <formula>"Muy Baja"</formula>
    </cfRule>
  </conditionalFormatting>
  <conditionalFormatting sqref="N15">
    <cfRule type="cellIs" dxfId="110" priority="133" operator="equal">
      <formula>"Extremo"</formula>
    </cfRule>
    <cfRule type="cellIs" dxfId="109" priority="134" operator="equal">
      <formula>"Alto"</formula>
    </cfRule>
    <cfRule type="cellIs" dxfId="108" priority="135" operator="equal">
      <formula>"Moderado"</formula>
    </cfRule>
    <cfRule type="cellIs" dxfId="107" priority="136" operator="equal">
      <formula>"Bajo"</formula>
    </cfRule>
  </conditionalFormatting>
  <conditionalFormatting sqref="Y15">
    <cfRule type="cellIs" dxfId="106" priority="128" operator="equal">
      <formula>"Muy Alta"</formula>
    </cfRule>
    <cfRule type="cellIs" dxfId="105" priority="129" operator="equal">
      <formula>"Alta"</formula>
    </cfRule>
    <cfRule type="cellIs" dxfId="104" priority="130" operator="equal">
      <formula>"Media"</formula>
    </cfRule>
    <cfRule type="cellIs" dxfId="103" priority="131" operator="equal">
      <formula>"Baja"</formula>
    </cfRule>
    <cfRule type="cellIs" dxfId="102" priority="132" operator="equal">
      <formula>"Muy Baja"</formula>
    </cfRule>
  </conditionalFormatting>
  <conditionalFormatting sqref="AA15">
    <cfRule type="cellIs" dxfId="101" priority="123" operator="equal">
      <formula>"Catastrófico"</formula>
    </cfRule>
    <cfRule type="cellIs" dxfId="100" priority="124" operator="equal">
      <formula>"Mayor"</formula>
    </cfRule>
    <cfRule type="cellIs" dxfId="99" priority="125" operator="equal">
      <formula>"Moderado"</formula>
    </cfRule>
    <cfRule type="cellIs" dxfId="98" priority="126" operator="equal">
      <formula>"Menor"</formula>
    </cfRule>
    <cfRule type="cellIs" dxfId="97" priority="127" operator="equal">
      <formula>"Leve"</formula>
    </cfRule>
  </conditionalFormatting>
  <conditionalFormatting sqref="AC15">
    <cfRule type="cellIs" dxfId="96" priority="119" operator="equal">
      <formula>"Extremo"</formula>
    </cfRule>
    <cfRule type="cellIs" dxfId="95" priority="120" operator="equal">
      <formula>"Alto"</formula>
    </cfRule>
    <cfRule type="cellIs" dxfId="94" priority="121" operator="equal">
      <formula>"Moderado"</formula>
    </cfRule>
    <cfRule type="cellIs" dxfId="93" priority="122" operator="equal">
      <formula>"Bajo"</formula>
    </cfRule>
  </conditionalFormatting>
  <conditionalFormatting sqref="H16">
    <cfRule type="cellIs" dxfId="92" priority="114" operator="equal">
      <formula>"Muy Alta"</formula>
    </cfRule>
    <cfRule type="cellIs" dxfId="91" priority="115" operator="equal">
      <formula>"Alta"</formula>
    </cfRule>
    <cfRule type="cellIs" dxfId="90" priority="116" operator="equal">
      <formula>"Media"</formula>
    </cfRule>
    <cfRule type="cellIs" dxfId="89" priority="117" operator="equal">
      <formula>"Baja"</formula>
    </cfRule>
    <cfRule type="cellIs" dxfId="88" priority="118" operator="equal">
      <formula>"Muy Baja"</formula>
    </cfRule>
  </conditionalFormatting>
  <conditionalFormatting sqref="N16">
    <cfRule type="cellIs" dxfId="87" priority="105" operator="equal">
      <formula>"Extremo"</formula>
    </cfRule>
    <cfRule type="cellIs" dxfId="86" priority="106" operator="equal">
      <formula>"Alto"</formula>
    </cfRule>
    <cfRule type="cellIs" dxfId="85" priority="107" operator="equal">
      <formula>"Moderado"</formula>
    </cfRule>
    <cfRule type="cellIs" dxfId="84" priority="108" operator="equal">
      <formula>"Bajo"</formula>
    </cfRule>
  </conditionalFormatting>
  <conditionalFormatting sqref="Y16">
    <cfRule type="cellIs" dxfId="83" priority="100" operator="equal">
      <formula>"Muy Alta"</formula>
    </cfRule>
    <cfRule type="cellIs" dxfId="82" priority="101" operator="equal">
      <formula>"Alta"</formula>
    </cfRule>
    <cfRule type="cellIs" dxfId="81" priority="102" operator="equal">
      <formula>"Media"</formula>
    </cfRule>
    <cfRule type="cellIs" dxfId="80" priority="103" operator="equal">
      <formula>"Baja"</formula>
    </cfRule>
    <cfRule type="cellIs" dxfId="79" priority="104" operator="equal">
      <formula>"Muy Baja"</formula>
    </cfRule>
  </conditionalFormatting>
  <conditionalFormatting sqref="AA16">
    <cfRule type="cellIs" dxfId="78" priority="95" operator="equal">
      <formula>"Catastrófico"</formula>
    </cfRule>
    <cfRule type="cellIs" dxfId="77" priority="96" operator="equal">
      <formula>"Mayor"</formula>
    </cfRule>
    <cfRule type="cellIs" dxfId="76" priority="97" operator="equal">
      <formula>"Moderado"</formula>
    </cfRule>
    <cfRule type="cellIs" dxfId="75" priority="98" operator="equal">
      <formula>"Menor"</formula>
    </cfRule>
    <cfRule type="cellIs" dxfId="74" priority="99" operator="equal">
      <formula>"Leve"</formula>
    </cfRule>
  </conditionalFormatting>
  <conditionalFormatting sqref="AC16">
    <cfRule type="cellIs" dxfId="73" priority="91" operator="equal">
      <formula>"Extremo"</formula>
    </cfRule>
    <cfRule type="cellIs" dxfId="72" priority="92" operator="equal">
      <formula>"Alto"</formula>
    </cfRule>
    <cfRule type="cellIs" dxfId="71" priority="93" operator="equal">
      <formula>"Moderado"</formula>
    </cfRule>
    <cfRule type="cellIs" dxfId="70" priority="94" operator="equal">
      <formula>"Bajo"</formula>
    </cfRule>
  </conditionalFormatting>
  <conditionalFormatting sqref="H17">
    <cfRule type="cellIs" dxfId="69" priority="86" operator="equal">
      <formula>"Muy Alta"</formula>
    </cfRule>
    <cfRule type="cellIs" dxfId="68" priority="87" operator="equal">
      <formula>"Alta"</formula>
    </cfRule>
    <cfRule type="cellIs" dxfId="67" priority="88" operator="equal">
      <formula>"Media"</formula>
    </cfRule>
    <cfRule type="cellIs" dxfId="66" priority="89" operator="equal">
      <formula>"Baja"</formula>
    </cfRule>
    <cfRule type="cellIs" dxfId="65" priority="90" operator="equal">
      <formula>"Muy Baja"</formula>
    </cfRule>
  </conditionalFormatting>
  <conditionalFormatting sqref="N17">
    <cfRule type="cellIs" dxfId="64" priority="77" operator="equal">
      <formula>"Extremo"</formula>
    </cfRule>
    <cfRule type="cellIs" dxfId="63" priority="78" operator="equal">
      <formula>"Alto"</formula>
    </cfRule>
    <cfRule type="cellIs" dxfId="62" priority="79" operator="equal">
      <formula>"Moderado"</formula>
    </cfRule>
    <cfRule type="cellIs" dxfId="61" priority="80" operator="equal">
      <formula>"Bajo"</formula>
    </cfRule>
  </conditionalFormatting>
  <conditionalFormatting sqref="Y17:Y22">
    <cfRule type="cellIs" dxfId="60" priority="72" operator="equal">
      <formula>"Muy Alta"</formula>
    </cfRule>
    <cfRule type="cellIs" dxfId="59" priority="73" operator="equal">
      <formula>"Alta"</formula>
    </cfRule>
    <cfRule type="cellIs" dxfId="58" priority="74" operator="equal">
      <formula>"Media"</formula>
    </cfRule>
    <cfRule type="cellIs" dxfId="57" priority="75" operator="equal">
      <formula>"Baja"</formula>
    </cfRule>
    <cfRule type="cellIs" dxfId="56" priority="76" operator="equal">
      <formula>"Muy Baja"</formula>
    </cfRule>
  </conditionalFormatting>
  <conditionalFormatting sqref="AA17:AA22">
    <cfRule type="cellIs" dxfId="55" priority="67" operator="equal">
      <formula>"Catastrófico"</formula>
    </cfRule>
    <cfRule type="cellIs" dxfId="54" priority="68" operator="equal">
      <formula>"Mayor"</formula>
    </cfRule>
    <cfRule type="cellIs" dxfId="53" priority="69" operator="equal">
      <formula>"Moderado"</formula>
    </cfRule>
    <cfRule type="cellIs" dxfId="52" priority="70" operator="equal">
      <formula>"Menor"</formula>
    </cfRule>
    <cfRule type="cellIs" dxfId="51" priority="71" operator="equal">
      <formula>"Leve"</formula>
    </cfRule>
  </conditionalFormatting>
  <conditionalFormatting sqref="AC17:AC22">
    <cfRule type="cellIs" dxfId="50" priority="63" operator="equal">
      <formula>"Extremo"</formula>
    </cfRule>
    <cfRule type="cellIs" dxfId="49" priority="64" operator="equal">
      <formula>"Alto"</formula>
    </cfRule>
    <cfRule type="cellIs" dxfId="48" priority="65" operator="equal">
      <formula>"Moderado"</formula>
    </cfRule>
    <cfRule type="cellIs" dxfId="47" priority="66" operator="equal">
      <formula>"Bajo"</formula>
    </cfRule>
  </conditionalFormatting>
  <conditionalFormatting sqref="N23">
    <cfRule type="cellIs" dxfId="46" priority="49" operator="equal">
      <formula>"Extremo"</formula>
    </cfRule>
    <cfRule type="cellIs" dxfId="45" priority="50" operator="equal">
      <formula>"Alto"</formula>
    </cfRule>
    <cfRule type="cellIs" dxfId="44" priority="51" operator="equal">
      <formula>"Moderado"</formula>
    </cfRule>
    <cfRule type="cellIs" dxfId="43" priority="52" operator="equal">
      <formula>"Bajo"</formula>
    </cfRule>
  </conditionalFormatting>
  <conditionalFormatting sqref="Y23:Y28">
    <cfRule type="cellIs" dxfId="42" priority="44" operator="equal">
      <formula>"Muy Alta"</formula>
    </cfRule>
    <cfRule type="cellIs" dxfId="41" priority="45" operator="equal">
      <formula>"Alta"</formula>
    </cfRule>
    <cfRule type="cellIs" dxfId="40" priority="46" operator="equal">
      <formula>"Media"</formula>
    </cfRule>
    <cfRule type="cellIs" dxfId="39" priority="47" operator="equal">
      <formula>"Baja"</formula>
    </cfRule>
    <cfRule type="cellIs" dxfId="38" priority="48" operator="equal">
      <formula>"Muy Baja"</formula>
    </cfRule>
  </conditionalFormatting>
  <conditionalFormatting sqref="AA23:AA28">
    <cfRule type="cellIs" dxfId="37" priority="39" operator="equal">
      <formula>"Catastrófico"</formula>
    </cfRule>
    <cfRule type="cellIs" dxfId="36" priority="40" operator="equal">
      <formula>"Mayor"</formula>
    </cfRule>
    <cfRule type="cellIs" dxfId="35" priority="41" operator="equal">
      <formula>"Moderado"</formula>
    </cfRule>
    <cfRule type="cellIs" dxfId="34" priority="42" operator="equal">
      <formula>"Menor"</formula>
    </cfRule>
    <cfRule type="cellIs" dxfId="33" priority="43" operator="equal">
      <formula>"Leve"</formula>
    </cfRule>
  </conditionalFormatting>
  <conditionalFormatting sqref="AC23:AC28">
    <cfRule type="cellIs" dxfId="32" priority="35" operator="equal">
      <formula>"Extremo"</formula>
    </cfRule>
    <cfRule type="cellIs" dxfId="31" priority="36" operator="equal">
      <formula>"Alto"</formula>
    </cfRule>
    <cfRule type="cellIs" dxfId="30" priority="37" operator="equal">
      <formula>"Moderado"</formula>
    </cfRule>
    <cfRule type="cellIs" dxfId="29" priority="38" operator="equal">
      <formula>"Bajo"</formula>
    </cfRule>
  </conditionalFormatting>
  <conditionalFormatting sqref="H29">
    <cfRule type="cellIs" dxfId="28" priority="30" operator="equal">
      <formula>"Muy Alta"</formula>
    </cfRule>
    <cfRule type="cellIs" dxfId="27" priority="31" operator="equal">
      <formula>"Alta"</formula>
    </cfRule>
    <cfRule type="cellIs" dxfId="26" priority="32" operator="equal">
      <formula>"Media"</formula>
    </cfRule>
    <cfRule type="cellIs" dxfId="25" priority="33" operator="equal">
      <formula>"Baja"</formula>
    </cfRule>
    <cfRule type="cellIs" dxfId="24" priority="34" operator="equal">
      <formula>"Muy Baja"</formula>
    </cfRule>
  </conditionalFormatting>
  <conditionalFormatting sqref="N29">
    <cfRule type="cellIs" dxfId="23" priority="21" operator="equal">
      <formula>"Extremo"</formula>
    </cfRule>
    <cfRule type="cellIs" dxfId="22" priority="22" operator="equal">
      <formula>"Alto"</formula>
    </cfRule>
    <cfRule type="cellIs" dxfId="21" priority="23" operator="equal">
      <formula>"Moderado"</formula>
    </cfRule>
    <cfRule type="cellIs" dxfId="20" priority="24" operator="equal">
      <formula>"Bajo"</formula>
    </cfRule>
  </conditionalFormatting>
  <conditionalFormatting sqref="Y29:Y34">
    <cfRule type="cellIs" dxfId="19" priority="16" operator="equal">
      <formula>"Muy Alta"</formula>
    </cfRule>
    <cfRule type="cellIs" dxfId="18" priority="17" operator="equal">
      <formula>"Alta"</formula>
    </cfRule>
    <cfRule type="cellIs" dxfId="17" priority="18" operator="equal">
      <formula>"Media"</formula>
    </cfRule>
    <cfRule type="cellIs" dxfId="16" priority="19" operator="equal">
      <formula>"Baja"</formula>
    </cfRule>
    <cfRule type="cellIs" dxfId="15" priority="20" operator="equal">
      <formula>"Muy Baja"</formula>
    </cfRule>
  </conditionalFormatting>
  <conditionalFormatting sqref="AA29:AA34">
    <cfRule type="cellIs" dxfId="14" priority="11" operator="equal">
      <formula>"Catastrófico"</formula>
    </cfRule>
    <cfRule type="cellIs" dxfId="13" priority="12" operator="equal">
      <formula>"Mayor"</formula>
    </cfRule>
    <cfRule type="cellIs" dxfId="12" priority="13" operator="equal">
      <formula>"Moderado"</formula>
    </cfRule>
    <cfRule type="cellIs" dxfId="11" priority="14" operator="equal">
      <formula>"Menor"</formula>
    </cfRule>
    <cfRule type="cellIs" dxfId="10" priority="15" operator="equal">
      <formula>"Leve"</formula>
    </cfRule>
  </conditionalFormatting>
  <conditionalFormatting sqref="AC29:AC34">
    <cfRule type="cellIs" dxfId="9" priority="7" operator="equal">
      <formula>"Extremo"</formula>
    </cfRule>
    <cfRule type="cellIs" dxfId="8" priority="8" operator="equal">
      <formula>"Alto"</formula>
    </cfRule>
    <cfRule type="cellIs" dxfId="7" priority="9" operator="equal">
      <formula>"Moderado"</formula>
    </cfRule>
    <cfRule type="cellIs" dxfId="6" priority="10" operator="equal">
      <formula>"Bajo"</formula>
    </cfRule>
  </conditionalFormatting>
  <conditionalFormatting sqref="K10:K34">
    <cfRule type="containsText" dxfId="5" priority="6" operator="containsText" text="❌">
      <formula>NOT(ISERROR(SEARCH("❌",K10)))</formula>
    </cfRule>
  </conditionalFormatting>
  <conditionalFormatting sqref="H10">
    <cfRule type="cellIs" dxfId="4" priority="1" operator="equal">
      <formula>"Muy Alta"</formula>
    </cfRule>
    <cfRule type="cellIs" dxfId="3" priority="2" operator="equal">
      <formula>"Alta"</formula>
    </cfRule>
    <cfRule type="cellIs" dxfId="2" priority="3" operator="equal">
      <formula>"Media"</formula>
    </cfRule>
    <cfRule type="cellIs" dxfId="1" priority="4" operator="equal">
      <formula>"Baja"</formula>
    </cfRule>
    <cfRule type="cellIs" dxfId="0" priority="5" operator="equal">
      <formula>"Muy Baja"</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'Opciones Tratamiento'!$B$9:$B$10</xm:f>
          </x14:formula1>
          <xm:sqref>AJ10:AJ18 AJ20:AJ21 AJ23:AJ24 AJ26:AJ27 AJ29:AJ30 AJ32:AJ33</xm:sqref>
        </x14:dataValidation>
        <x14:dataValidation type="list" allowBlank="1" showInputMessage="1" showErrorMessage="1">
          <x14:formula1>
            <xm:f>'Tabla Valoración controles'!$D$4:$D$6</xm:f>
          </x14:formula1>
          <xm:sqref>R10:R34</xm:sqref>
        </x14:dataValidation>
        <x14:dataValidation type="list" allowBlank="1" showInputMessage="1" showErrorMessage="1">
          <x14:formula1>
            <xm:f>'Tabla Valoración controles'!$D$7:$D$8</xm:f>
          </x14:formula1>
          <xm:sqref>S10:S34</xm:sqref>
        </x14:dataValidation>
        <x14:dataValidation type="list" allowBlank="1" showInputMessage="1" showErrorMessage="1">
          <x14:formula1>
            <xm:f>'Tabla Valoración controles'!$D$9:$D$10</xm:f>
          </x14:formula1>
          <xm:sqref>U10:U34</xm:sqref>
        </x14:dataValidation>
        <x14:dataValidation type="list" allowBlank="1" showInputMessage="1" showErrorMessage="1">
          <x14:formula1>
            <xm:f>'Tabla Valoración controles'!$D$11:$D$12</xm:f>
          </x14:formula1>
          <xm:sqref>V10:V34</xm:sqref>
        </x14:dataValidation>
        <x14:dataValidation type="list" allowBlank="1" showInputMessage="1" showErrorMessage="1">
          <x14:formula1>
            <xm:f>'Tabla Valoración controles'!$D$13:$D$14</xm:f>
          </x14:formula1>
          <xm:sqref>W10:W34</xm:sqref>
        </x14:dataValidation>
        <x14:dataValidation type="list" allowBlank="1" showInputMessage="1" showErrorMessage="1">
          <x14:formula1>
            <xm:f>'Opciones Tratamiento'!$B$13:$B$19</xm:f>
          </x14:formula1>
          <xm:sqref>F10:F34</xm:sqref>
        </x14:dataValidation>
        <x14:dataValidation type="list" allowBlank="1" showInputMessage="1" showErrorMessage="1">
          <x14:formula1>
            <xm:f>'Opciones Tratamiento'!$E$2:$E$4</xm:f>
          </x14:formula1>
          <xm:sqref>B10:B34</xm:sqref>
        </x14:dataValidation>
        <x14:dataValidation type="list" allowBlank="1" showInputMessage="1" showErrorMessage="1">
          <x14:formula1>
            <xm:f>'Opciones Tratamiento'!$B$2:$B$5</xm:f>
          </x14:formula1>
          <xm:sqref>AD10:AD34</xm:sqref>
        </x14:dataValidation>
        <x14:dataValidation type="list" allowBlank="1" showInputMessage="1" showErrorMessage="1">
          <x14:formula1>
            <xm:f>'Tabla Impacto'!$F$210:$F$221</xm:f>
          </x14:formula1>
          <xm:sqref>J10:J34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AE10:AE34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AF10:AF34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AG10:AG34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AH10:AH34</xm:sqref>
        </x14:dataValidation>
        <x14:dataValidation type="custom" allowBlank="1" showInputMessage="1" showErrorMessage="1" error="Recuerde que las acciones se generan bajo la medida de mitigar el riesgo">
          <x14:formula1>
            <xm:f>IF(OR(AD10='Opciones Tratamiento'!$B$2,AD10='Opciones Tratamiento'!$B$3,AD10='Opciones Tratamiento'!$B$4),ISBLANK(AD10),ISTEXT(AD10))</xm:f>
          </x14:formula1>
          <xm:sqref>AI10:AI34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50" zoomScaleNormal="50" workbookViewId="0">
      <selection activeCell="L12" sqref="L12:M13"/>
    </sheetView>
  </sheetViews>
  <sheetFormatPr baseColWidth="10" defaultRowHeight="15" x14ac:dyDescent="0.25"/>
  <cols>
    <col min="2" max="39" width="5.7109375" customWidth="1"/>
    <col min="41" max="46" width="5.7109375" customWidth="1"/>
  </cols>
  <sheetData>
    <row r="1" spans="1:99"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c r="CN1" s="84"/>
      <c r="CO1" s="84"/>
      <c r="CP1" s="84"/>
      <c r="CQ1" s="84"/>
      <c r="CR1" s="84"/>
      <c r="CS1" s="84"/>
      <c r="CT1" s="84"/>
      <c r="CU1" s="84"/>
    </row>
    <row r="2" spans="1:99" ht="18" customHeight="1" x14ac:dyDescent="0.25">
      <c r="A2" s="84"/>
      <c r="B2" s="330" t="s">
        <v>161</v>
      </c>
      <c r="C2" s="330"/>
      <c r="D2" s="330"/>
      <c r="E2" s="330"/>
      <c r="F2" s="330"/>
      <c r="G2" s="330"/>
      <c r="H2" s="330"/>
      <c r="I2" s="330"/>
      <c r="J2" s="297" t="s">
        <v>2</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row>
    <row r="3" spans="1:99" ht="18.75" customHeight="1" x14ac:dyDescent="0.25">
      <c r="A3" s="84"/>
      <c r="B3" s="330"/>
      <c r="C3" s="330"/>
      <c r="D3" s="330"/>
      <c r="E3" s="330"/>
      <c r="F3" s="330"/>
      <c r="G3" s="330"/>
      <c r="H3" s="330"/>
      <c r="I3" s="330"/>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row>
    <row r="4" spans="1:99" ht="15" customHeight="1" x14ac:dyDescent="0.25">
      <c r="A4" s="84"/>
      <c r="B4" s="330"/>
      <c r="C4" s="330"/>
      <c r="D4" s="330"/>
      <c r="E4" s="330"/>
      <c r="F4" s="330"/>
      <c r="G4" s="330"/>
      <c r="H4" s="330"/>
      <c r="I4" s="330"/>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row>
    <row r="5" spans="1:99"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c r="CG5" s="84"/>
      <c r="CH5" s="84"/>
      <c r="CI5" s="84"/>
      <c r="CJ5" s="84"/>
      <c r="CK5" s="84"/>
      <c r="CL5" s="84"/>
      <c r="CM5" s="84"/>
      <c r="CN5" s="84"/>
      <c r="CO5" s="84"/>
      <c r="CP5" s="84"/>
      <c r="CQ5" s="84"/>
      <c r="CR5" s="84"/>
      <c r="CS5" s="84"/>
      <c r="CT5" s="84"/>
      <c r="CU5" s="84"/>
    </row>
    <row r="6" spans="1:99" ht="15" customHeight="1" x14ac:dyDescent="0.25">
      <c r="A6" s="84"/>
      <c r="B6" s="243" t="s">
        <v>4</v>
      </c>
      <c r="C6" s="243"/>
      <c r="D6" s="244"/>
      <c r="E6" s="281" t="s">
        <v>116</v>
      </c>
      <c r="F6" s="282"/>
      <c r="G6" s="282"/>
      <c r="H6" s="282"/>
      <c r="I6" s="283"/>
      <c r="J6" s="293" t="str">
        <f>IF(AND('Mapa final'!$H$10="Muy Alta",'Mapa final'!$L$10="Leve"),CONCATENATE("R",'Mapa final'!$A$10),"")</f>
        <v/>
      </c>
      <c r="K6" s="294"/>
      <c r="L6" s="294" t="str">
        <f>IF(AND('Mapa final'!$H$11="Muy Alta",'Mapa final'!$L$11="Leve"),CONCATENATE("R",'Mapa final'!$A$11),"")</f>
        <v/>
      </c>
      <c r="M6" s="294"/>
      <c r="N6" s="294" t="str">
        <f>IF(AND('Mapa final'!$H$12="Muy Alta",'Mapa final'!$L$12="Leve"),CONCATENATE("R",'Mapa final'!$A$12),"")</f>
        <v/>
      </c>
      <c r="O6" s="296"/>
      <c r="P6" s="293" t="str">
        <f>IF(AND('Mapa final'!$H$10="Muy Alta",'Mapa final'!$L$10="Menor"),CONCATENATE("R",'Mapa final'!$A$10),"")</f>
        <v/>
      </c>
      <c r="Q6" s="294"/>
      <c r="R6" s="294" t="str">
        <f>IF(AND('Mapa final'!$H$11="Muy Alta",'Mapa final'!$L$11="Menor"),CONCATENATE("R",'Mapa final'!$A$11),"")</f>
        <v/>
      </c>
      <c r="S6" s="294"/>
      <c r="T6" s="294" t="str">
        <f>IF(AND('Mapa final'!$H$12="Muy Alta",'Mapa final'!$L$12="Menor"),CONCATENATE("R",'Mapa final'!$A$12),"")</f>
        <v/>
      </c>
      <c r="U6" s="296"/>
      <c r="V6" s="293" t="str">
        <f>IF(AND('Mapa final'!$H$10="Muy Alta",'Mapa final'!$L$10="Moderado"),CONCATENATE("R",'Mapa final'!$A$10),"")</f>
        <v/>
      </c>
      <c r="W6" s="294"/>
      <c r="X6" s="294" t="str">
        <f>IF(AND('Mapa final'!$H$11="Muy Alta",'Mapa final'!$L$11="Moderado"),CONCATENATE("R",'Mapa final'!$A$11),"")</f>
        <v/>
      </c>
      <c r="Y6" s="294"/>
      <c r="Z6" s="294" t="str">
        <f>IF(AND('Mapa final'!$H$12="Muy Alta",'Mapa final'!$L$12="Moderado"),CONCATENATE("R",'Mapa final'!$A$12),"")</f>
        <v/>
      </c>
      <c r="AA6" s="296"/>
      <c r="AB6" s="293" t="str">
        <f>IF(AND('Mapa final'!$H$10="Muy Alta",'Mapa final'!$L$10="Mayor"),CONCATENATE("R",'Mapa final'!$A$10),"")</f>
        <v/>
      </c>
      <c r="AC6" s="294"/>
      <c r="AD6" s="294" t="str">
        <f>IF(AND('Mapa final'!$H$11="Muy Alta",'Mapa final'!$L$11="Mayor"),CONCATENATE("R",'Mapa final'!$A$11),"")</f>
        <v/>
      </c>
      <c r="AE6" s="294"/>
      <c r="AF6" s="294" t="str">
        <f>IF(AND('Mapa final'!$H$12="Muy Alta",'Mapa final'!$L$12="Mayor"),CONCATENATE("R",'Mapa final'!$A$12),"")</f>
        <v/>
      </c>
      <c r="AG6" s="296"/>
      <c r="AH6" s="309" t="str">
        <f>IF(AND('Mapa final'!$H$10="Muy Alta",'Mapa final'!$L$10="Catastrófico"),CONCATENATE("R",'Mapa final'!$A$10),"")</f>
        <v/>
      </c>
      <c r="AI6" s="310"/>
      <c r="AJ6" s="310" t="str">
        <f>IF(AND('Mapa final'!$H$11="Muy Alta",'Mapa final'!$L$11="Catastrófico"),CONCATENATE("R",'Mapa final'!$A$11),"")</f>
        <v/>
      </c>
      <c r="AK6" s="310"/>
      <c r="AL6" s="310" t="str">
        <f>IF(AND('Mapa final'!$H$12="Muy Alta",'Mapa final'!$L$12="Catastrófico"),CONCATENATE("R",'Mapa final'!$A$12),"")</f>
        <v/>
      </c>
      <c r="AM6" s="311"/>
      <c r="AO6" s="245" t="s">
        <v>79</v>
      </c>
      <c r="AP6" s="246"/>
      <c r="AQ6" s="246"/>
      <c r="AR6" s="246"/>
      <c r="AS6" s="246"/>
      <c r="AT6" s="247"/>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row>
    <row r="7" spans="1:99" ht="15" customHeight="1" x14ac:dyDescent="0.25">
      <c r="A7" s="84"/>
      <c r="B7" s="243"/>
      <c r="C7" s="243"/>
      <c r="D7" s="244"/>
      <c r="E7" s="284"/>
      <c r="F7" s="285"/>
      <c r="G7" s="285"/>
      <c r="H7" s="285"/>
      <c r="I7" s="286"/>
      <c r="J7" s="295"/>
      <c r="K7" s="292"/>
      <c r="L7" s="292"/>
      <c r="M7" s="292"/>
      <c r="N7" s="292"/>
      <c r="O7" s="291"/>
      <c r="P7" s="295"/>
      <c r="Q7" s="292"/>
      <c r="R7" s="292"/>
      <c r="S7" s="292"/>
      <c r="T7" s="292"/>
      <c r="U7" s="291"/>
      <c r="V7" s="295"/>
      <c r="W7" s="292"/>
      <c r="X7" s="292"/>
      <c r="Y7" s="292"/>
      <c r="Z7" s="292"/>
      <c r="AA7" s="291"/>
      <c r="AB7" s="295"/>
      <c r="AC7" s="292"/>
      <c r="AD7" s="292"/>
      <c r="AE7" s="292"/>
      <c r="AF7" s="292"/>
      <c r="AG7" s="291"/>
      <c r="AH7" s="303"/>
      <c r="AI7" s="304"/>
      <c r="AJ7" s="304"/>
      <c r="AK7" s="304"/>
      <c r="AL7" s="304"/>
      <c r="AM7" s="305"/>
      <c r="AN7" s="84"/>
      <c r="AO7" s="248"/>
      <c r="AP7" s="249"/>
      <c r="AQ7" s="249"/>
      <c r="AR7" s="249"/>
      <c r="AS7" s="249"/>
      <c r="AT7" s="250"/>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row>
    <row r="8" spans="1:99" ht="15" customHeight="1" x14ac:dyDescent="0.25">
      <c r="A8" s="84"/>
      <c r="B8" s="243"/>
      <c r="C8" s="243"/>
      <c r="D8" s="244"/>
      <c r="E8" s="284"/>
      <c r="F8" s="285"/>
      <c r="G8" s="285"/>
      <c r="H8" s="285"/>
      <c r="I8" s="286"/>
      <c r="J8" s="295" t="str">
        <f>IF(AND('Mapa final'!$H$13="Muy Alta",'Mapa final'!$L$13="Leve"),CONCATENATE("R",'Mapa final'!$A$13),"")</f>
        <v/>
      </c>
      <c r="K8" s="292"/>
      <c r="L8" s="290" t="str">
        <f>IF(AND('Mapa final'!$H$14="Muy Alta",'Mapa final'!$L$14="Leve"),CONCATENATE("R",'Mapa final'!$A$14),"")</f>
        <v/>
      </c>
      <c r="M8" s="290"/>
      <c r="N8" s="290" t="str">
        <f>IF(AND('Mapa final'!$H$15="Muy Alta",'Mapa final'!$L$15="Leve"),CONCATENATE("R",'Mapa final'!$A$15),"")</f>
        <v/>
      </c>
      <c r="O8" s="291"/>
      <c r="P8" s="295" t="str">
        <f>IF(AND('Mapa final'!$H$13="Muy Alta",'Mapa final'!$L$13="Menor"),CONCATENATE("R",'Mapa final'!$A$13),"")</f>
        <v/>
      </c>
      <c r="Q8" s="292"/>
      <c r="R8" s="290" t="str">
        <f>IF(AND('Mapa final'!$H$14="Muy Alta",'Mapa final'!$L$14="Menor"),CONCATENATE("R",'Mapa final'!$A$14),"")</f>
        <v/>
      </c>
      <c r="S8" s="290"/>
      <c r="T8" s="290" t="str">
        <f>IF(AND('Mapa final'!$H$15="Muy Alta",'Mapa final'!$L$15="Menor"),CONCATENATE("R",'Mapa final'!$A$15),"")</f>
        <v/>
      </c>
      <c r="U8" s="291"/>
      <c r="V8" s="295" t="str">
        <f>IF(AND('Mapa final'!$H$13="Muy Alta",'Mapa final'!$L$13="Moderado"),CONCATENATE("R",'Mapa final'!$A$13),"")</f>
        <v/>
      </c>
      <c r="W8" s="292"/>
      <c r="X8" s="290" t="str">
        <f>IF(AND('Mapa final'!$H$14="Muy Alta",'Mapa final'!$L$14="Moderado"),CONCATENATE("R",'Mapa final'!$A$14),"")</f>
        <v/>
      </c>
      <c r="Y8" s="290"/>
      <c r="Z8" s="290" t="str">
        <f>IF(AND('Mapa final'!$H$15="Muy Alta",'Mapa final'!$L$15="Moderado"),CONCATENATE("R",'Mapa final'!$A$15),"")</f>
        <v/>
      </c>
      <c r="AA8" s="291"/>
      <c r="AB8" s="295" t="str">
        <f>IF(AND('Mapa final'!$H$13="Muy Alta",'Mapa final'!$L$13="Mayor"),CONCATENATE("R",'Mapa final'!$A$13),"")</f>
        <v/>
      </c>
      <c r="AC8" s="292"/>
      <c r="AD8" s="290" t="str">
        <f>IF(AND('Mapa final'!$H$14="Muy Alta",'Mapa final'!$L$14="Mayor"),CONCATENATE("R",'Mapa final'!$A$14),"")</f>
        <v/>
      </c>
      <c r="AE8" s="290"/>
      <c r="AF8" s="290" t="str">
        <f>IF(AND('Mapa final'!$H$15="Muy Alta",'Mapa final'!$L$15="Mayor"),CONCATENATE("R",'Mapa final'!$A$15),"")</f>
        <v/>
      </c>
      <c r="AG8" s="291"/>
      <c r="AH8" s="303" t="str">
        <f>IF(AND('Mapa final'!$H$13="Muy Alta",'Mapa final'!$L$13="Catastrófico"),CONCATENATE("R",'Mapa final'!$A$13),"")</f>
        <v/>
      </c>
      <c r="AI8" s="304"/>
      <c r="AJ8" s="304" t="str">
        <f>IF(AND('Mapa final'!$H$14="Muy Alta",'Mapa final'!$L$14="Catastrófico"),CONCATENATE("R",'Mapa final'!$A$14),"")</f>
        <v/>
      </c>
      <c r="AK8" s="304"/>
      <c r="AL8" s="304" t="str">
        <f>IF(AND('Mapa final'!$H$15="Muy Alta",'Mapa final'!$L$15="Catastrófico"),CONCATENATE("R",'Mapa final'!$A$15),"")</f>
        <v/>
      </c>
      <c r="AM8" s="305"/>
      <c r="AN8" s="84"/>
      <c r="AO8" s="248"/>
      <c r="AP8" s="249"/>
      <c r="AQ8" s="249"/>
      <c r="AR8" s="249"/>
      <c r="AS8" s="249"/>
      <c r="AT8" s="250"/>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row>
    <row r="9" spans="1:99" ht="15" customHeight="1" x14ac:dyDescent="0.25">
      <c r="A9" s="84"/>
      <c r="B9" s="243"/>
      <c r="C9" s="243"/>
      <c r="D9" s="244"/>
      <c r="E9" s="284"/>
      <c r="F9" s="285"/>
      <c r="G9" s="285"/>
      <c r="H9" s="285"/>
      <c r="I9" s="286"/>
      <c r="J9" s="295"/>
      <c r="K9" s="292"/>
      <c r="L9" s="290"/>
      <c r="M9" s="290"/>
      <c r="N9" s="290"/>
      <c r="O9" s="291"/>
      <c r="P9" s="295"/>
      <c r="Q9" s="292"/>
      <c r="R9" s="290"/>
      <c r="S9" s="290"/>
      <c r="T9" s="290"/>
      <c r="U9" s="291"/>
      <c r="V9" s="295"/>
      <c r="W9" s="292"/>
      <c r="X9" s="290"/>
      <c r="Y9" s="290"/>
      <c r="Z9" s="290"/>
      <c r="AA9" s="291"/>
      <c r="AB9" s="295"/>
      <c r="AC9" s="292"/>
      <c r="AD9" s="290"/>
      <c r="AE9" s="290"/>
      <c r="AF9" s="290"/>
      <c r="AG9" s="291"/>
      <c r="AH9" s="303"/>
      <c r="AI9" s="304"/>
      <c r="AJ9" s="304"/>
      <c r="AK9" s="304"/>
      <c r="AL9" s="304"/>
      <c r="AM9" s="305"/>
      <c r="AN9" s="84"/>
      <c r="AO9" s="248"/>
      <c r="AP9" s="249"/>
      <c r="AQ9" s="249"/>
      <c r="AR9" s="249"/>
      <c r="AS9" s="249"/>
      <c r="AT9" s="250"/>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row>
    <row r="10" spans="1:99" ht="15" customHeight="1" x14ac:dyDescent="0.25">
      <c r="A10" s="84"/>
      <c r="B10" s="243"/>
      <c r="C10" s="243"/>
      <c r="D10" s="244"/>
      <c r="E10" s="284"/>
      <c r="F10" s="285"/>
      <c r="G10" s="285"/>
      <c r="H10" s="285"/>
      <c r="I10" s="286"/>
      <c r="J10" s="295" t="str">
        <f>IF(AND('Mapa final'!$H$16="Muy Alta",'Mapa final'!$L$16="Leve"),CONCATENATE("R",'Mapa final'!$A$16),"")</f>
        <v/>
      </c>
      <c r="K10" s="292"/>
      <c r="L10" s="290" t="str">
        <f>IF(AND('Mapa final'!$H$17="Muy Alta",'Mapa final'!$L$17="Leve"),CONCATENATE("R",'Mapa final'!$A$17),"")</f>
        <v/>
      </c>
      <c r="M10" s="290"/>
      <c r="N10" s="290" t="str">
        <f>IF(AND('Mapa final'!$H$23="Muy Alta",'Mapa final'!$L$23="Leve"),CONCATENATE("R",'Mapa final'!$A$23),"")</f>
        <v/>
      </c>
      <c r="O10" s="291"/>
      <c r="P10" s="295" t="str">
        <f>IF(AND('Mapa final'!$H$16="Muy Alta",'Mapa final'!$L$16="Menor"),CONCATENATE("R",'Mapa final'!$A$16),"")</f>
        <v/>
      </c>
      <c r="Q10" s="292"/>
      <c r="R10" s="290" t="str">
        <f>IF(AND('Mapa final'!$H$17="Muy Alta",'Mapa final'!$L$17="Menor"),CONCATENATE("R",'Mapa final'!$A$17),"")</f>
        <v/>
      </c>
      <c r="S10" s="290"/>
      <c r="T10" s="290" t="str">
        <f>IF(AND('Mapa final'!$H$23="Muy Alta",'Mapa final'!$L$23="Menor"),CONCATENATE("R",'Mapa final'!$A$23),"")</f>
        <v/>
      </c>
      <c r="U10" s="291"/>
      <c r="V10" s="295" t="str">
        <f>IF(AND('Mapa final'!$H$16="Muy Alta",'Mapa final'!$L$16="Moderado"),CONCATENATE("R",'Mapa final'!$A$16),"")</f>
        <v/>
      </c>
      <c r="W10" s="292"/>
      <c r="X10" s="290" t="str">
        <f>IF(AND('Mapa final'!$H$17="Muy Alta",'Mapa final'!$L$17="Moderado"),CONCATENATE("R",'Mapa final'!$A$17),"")</f>
        <v/>
      </c>
      <c r="Y10" s="290"/>
      <c r="Z10" s="290" t="str">
        <f>IF(AND('Mapa final'!$H$23="Muy Alta",'Mapa final'!$L$23="Moderado"),CONCATENATE("R",'Mapa final'!$A$23),"")</f>
        <v/>
      </c>
      <c r="AA10" s="291"/>
      <c r="AB10" s="295" t="str">
        <f>IF(AND('Mapa final'!$H$16="Muy Alta",'Mapa final'!$L$16="Mayor"),CONCATENATE("R",'Mapa final'!$A$16),"")</f>
        <v/>
      </c>
      <c r="AC10" s="292"/>
      <c r="AD10" s="290" t="str">
        <f>IF(AND('Mapa final'!$H$17="Muy Alta",'Mapa final'!$L$17="Mayor"),CONCATENATE("R",'Mapa final'!$A$17),"")</f>
        <v/>
      </c>
      <c r="AE10" s="290"/>
      <c r="AF10" s="290" t="str">
        <f>IF(AND('Mapa final'!$H$23="Muy Alta",'Mapa final'!$L$23="Mayor"),CONCATENATE("R",'Mapa final'!$A$23),"")</f>
        <v/>
      </c>
      <c r="AG10" s="291"/>
      <c r="AH10" s="303" t="str">
        <f>IF(AND('Mapa final'!$H$16="Muy Alta",'Mapa final'!$L$16="Catastrófico"),CONCATENATE("R",'Mapa final'!$A$16),"")</f>
        <v/>
      </c>
      <c r="AI10" s="304"/>
      <c r="AJ10" s="304" t="str">
        <f>IF(AND('Mapa final'!$H$17="Muy Alta",'Mapa final'!$L$17="Catastrófico"),CONCATENATE("R",'Mapa final'!$A$17),"")</f>
        <v/>
      </c>
      <c r="AK10" s="304"/>
      <c r="AL10" s="304" t="str">
        <f>IF(AND('Mapa final'!$H$23="Muy Alta",'Mapa final'!$L$23="Catastrófico"),CONCATENATE("R",'Mapa final'!$A$23),"")</f>
        <v/>
      </c>
      <c r="AM10" s="305"/>
      <c r="AN10" s="84"/>
      <c r="AO10" s="248"/>
      <c r="AP10" s="249"/>
      <c r="AQ10" s="249"/>
      <c r="AR10" s="249"/>
      <c r="AS10" s="249"/>
      <c r="AT10" s="250"/>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row>
    <row r="11" spans="1:99" ht="15" customHeight="1" x14ac:dyDescent="0.25">
      <c r="A11" s="84"/>
      <c r="B11" s="243"/>
      <c r="C11" s="243"/>
      <c r="D11" s="244"/>
      <c r="E11" s="284"/>
      <c r="F11" s="285"/>
      <c r="G11" s="285"/>
      <c r="H11" s="285"/>
      <c r="I11" s="286"/>
      <c r="J11" s="295"/>
      <c r="K11" s="292"/>
      <c r="L11" s="290"/>
      <c r="M11" s="290"/>
      <c r="N11" s="290"/>
      <c r="O11" s="291"/>
      <c r="P11" s="295"/>
      <c r="Q11" s="292"/>
      <c r="R11" s="290"/>
      <c r="S11" s="290"/>
      <c r="T11" s="290"/>
      <c r="U11" s="291"/>
      <c r="V11" s="295"/>
      <c r="W11" s="292"/>
      <c r="X11" s="290"/>
      <c r="Y11" s="290"/>
      <c r="Z11" s="290"/>
      <c r="AA11" s="291"/>
      <c r="AB11" s="295"/>
      <c r="AC11" s="292"/>
      <c r="AD11" s="290"/>
      <c r="AE11" s="290"/>
      <c r="AF11" s="290"/>
      <c r="AG11" s="291"/>
      <c r="AH11" s="303"/>
      <c r="AI11" s="304"/>
      <c r="AJ11" s="304"/>
      <c r="AK11" s="304"/>
      <c r="AL11" s="304"/>
      <c r="AM11" s="305"/>
      <c r="AN11" s="84"/>
      <c r="AO11" s="248"/>
      <c r="AP11" s="249"/>
      <c r="AQ11" s="249"/>
      <c r="AR11" s="249"/>
      <c r="AS11" s="249"/>
      <c r="AT11" s="250"/>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row>
    <row r="12" spans="1:99" ht="15" customHeight="1" x14ac:dyDescent="0.25">
      <c r="A12" s="84"/>
      <c r="B12" s="243"/>
      <c r="C12" s="243"/>
      <c r="D12" s="244"/>
      <c r="E12" s="284"/>
      <c r="F12" s="285"/>
      <c r="G12" s="285"/>
      <c r="H12" s="285"/>
      <c r="I12" s="286"/>
      <c r="J12" s="295" t="str">
        <f>IF(AND('Mapa final'!$H$29="Muy Alta",'Mapa final'!$L$29="Leve"),CONCATENATE("R",'Mapa final'!$A$29),"")</f>
        <v/>
      </c>
      <c r="K12" s="292"/>
      <c r="L12" s="290" t="str">
        <f>IF(AND('Mapa final'!$H$35="Muy Alta",'Mapa final'!$L$35="Leve"),CONCATENATE("R",'Mapa final'!$A$35),"")</f>
        <v/>
      </c>
      <c r="M12" s="290"/>
      <c r="N12" s="290" t="str">
        <f>IF(AND('Mapa final'!$H$41="Muy Alta",'Mapa final'!$L$41="Leve"),CONCATENATE("R",'Mapa final'!$A$41),"")</f>
        <v/>
      </c>
      <c r="O12" s="291"/>
      <c r="P12" s="295" t="str">
        <f>IF(AND('Mapa final'!$H$29="Muy Alta",'Mapa final'!$L$29="Menor"),CONCATENATE("R",'Mapa final'!$A$29),"")</f>
        <v/>
      </c>
      <c r="Q12" s="292"/>
      <c r="R12" s="290" t="str">
        <f>IF(AND('Mapa final'!$H$35="Muy Alta",'Mapa final'!$L$35="Menor"),CONCATENATE("R",'Mapa final'!$A$35),"")</f>
        <v/>
      </c>
      <c r="S12" s="290"/>
      <c r="T12" s="290" t="str">
        <f>IF(AND('Mapa final'!$H$41="Muy Alta",'Mapa final'!$L$41="Menor"),CONCATENATE("R",'Mapa final'!$A$41),"")</f>
        <v/>
      </c>
      <c r="U12" s="291"/>
      <c r="V12" s="295" t="str">
        <f>IF(AND('Mapa final'!$H$29="Muy Alta",'Mapa final'!$L$29="Moderado"),CONCATENATE("R",'Mapa final'!$A$29),"")</f>
        <v/>
      </c>
      <c r="W12" s="292"/>
      <c r="X12" s="290" t="str">
        <f>IF(AND('Mapa final'!$H$35="Muy Alta",'Mapa final'!$L$35="Moderado"),CONCATENATE("R",'Mapa final'!$A$35),"")</f>
        <v/>
      </c>
      <c r="Y12" s="290"/>
      <c r="Z12" s="290" t="str">
        <f>IF(AND('Mapa final'!$H$41="Muy Alta",'Mapa final'!$L$41="Moderado"),CONCATENATE("R",'Mapa final'!$A$41),"")</f>
        <v/>
      </c>
      <c r="AA12" s="291"/>
      <c r="AB12" s="295" t="str">
        <f>IF(AND('Mapa final'!$H$29="Muy Alta",'Mapa final'!$L$29="Mayor"),CONCATENATE("R",'Mapa final'!$A$29),"")</f>
        <v/>
      </c>
      <c r="AC12" s="292"/>
      <c r="AD12" s="290" t="str">
        <f>IF(AND('Mapa final'!$H$35="Muy Alta",'Mapa final'!$L$35="Mayor"),CONCATENATE("R",'Mapa final'!$A$35),"")</f>
        <v/>
      </c>
      <c r="AE12" s="290"/>
      <c r="AF12" s="290" t="str">
        <f>IF(AND('Mapa final'!$H$41="Muy Alta",'Mapa final'!$L$41="Mayor"),CONCATENATE("R",'Mapa final'!$A$41),"")</f>
        <v/>
      </c>
      <c r="AG12" s="291"/>
      <c r="AH12" s="303" t="str">
        <f>IF(AND('Mapa final'!$H$29="Muy Alta",'Mapa final'!$L$29="Catastrófico"),CONCATENATE("R",'Mapa final'!$A$29),"")</f>
        <v/>
      </c>
      <c r="AI12" s="304"/>
      <c r="AJ12" s="304" t="str">
        <f>IF(AND('Mapa final'!$H$35="Muy Alta",'Mapa final'!$L$35="Catastrófico"),CONCATENATE("R",'Mapa final'!$A$35),"")</f>
        <v/>
      </c>
      <c r="AK12" s="304"/>
      <c r="AL12" s="304" t="str">
        <f>IF(AND('Mapa final'!$H$41="Muy Alta",'Mapa final'!$L$41="Catastrófico"),CONCATENATE("R",'Mapa final'!$A$41),"")</f>
        <v/>
      </c>
      <c r="AM12" s="305"/>
      <c r="AN12" s="84"/>
      <c r="AO12" s="248"/>
      <c r="AP12" s="249"/>
      <c r="AQ12" s="249"/>
      <c r="AR12" s="249"/>
      <c r="AS12" s="249"/>
      <c r="AT12" s="250"/>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row>
    <row r="13" spans="1:99" ht="15.75" customHeight="1" thickBot="1" x14ac:dyDescent="0.3">
      <c r="A13" s="84"/>
      <c r="B13" s="243"/>
      <c r="C13" s="243"/>
      <c r="D13" s="244"/>
      <c r="E13" s="287"/>
      <c r="F13" s="288"/>
      <c r="G13" s="288"/>
      <c r="H13" s="288"/>
      <c r="I13" s="289"/>
      <c r="J13" s="295"/>
      <c r="K13" s="292"/>
      <c r="L13" s="292"/>
      <c r="M13" s="292"/>
      <c r="N13" s="292"/>
      <c r="O13" s="291"/>
      <c r="P13" s="295"/>
      <c r="Q13" s="292"/>
      <c r="R13" s="292"/>
      <c r="S13" s="292"/>
      <c r="T13" s="292"/>
      <c r="U13" s="291"/>
      <c r="V13" s="295"/>
      <c r="W13" s="292"/>
      <c r="X13" s="292"/>
      <c r="Y13" s="292"/>
      <c r="Z13" s="292"/>
      <c r="AA13" s="291"/>
      <c r="AB13" s="295"/>
      <c r="AC13" s="292"/>
      <c r="AD13" s="292"/>
      <c r="AE13" s="292"/>
      <c r="AF13" s="292"/>
      <c r="AG13" s="291"/>
      <c r="AH13" s="306"/>
      <c r="AI13" s="307"/>
      <c r="AJ13" s="307"/>
      <c r="AK13" s="307"/>
      <c r="AL13" s="307"/>
      <c r="AM13" s="308"/>
      <c r="AN13" s="84"/>
      <c r="AO13" s="251"/>
      <c r="AP13" s="252"/>
      <c r="AQ13" s="252"/>
      <c r="AR13" s="252"/>
      <c r="AS13" s="252"/>
      <c r="AT13" s="25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c r="BY13" s="84"/>
      <c r="BZ13" s="84"/>
      <c r="CA13" s="84"/>
      <c r="CB13" s="84"/>
    </row>
    <row r="14" spans="1:99" ht="15" customHeight="1" x14ac:dyDescent="0.25">
      <c r="A14" s="84"/>
      <c r="B14" s="243"/>
      <c r="C14" s="243"/>
      <c r="D14" s="244"/>
      <c r="E14" s="281" t="s">
        <v>115</v>
      </c>
      <c r="F14" s="282"/>
      <c r="G14" s="282"/>
      <c r="H14" s="282"/>
      <c r="I14" s="282"/>
      <c r="J14" s="318" t="str">
        <f>IF(AND('Mapa final'!$H$10="Alta",'Mapa final'!$L$10="Leve"),CONCATENATE("R",'Mapa final'!$A$10),"")</f>
        <v/>
      </c>
      <c r="K14" s="319"/>
      <c r="L14" s="319" t="str">
        <f>IF(AND('Mapa final'!$H$11="Alta",'Mapa final'!$L$11="Leve"),CONCATENATE("R",'Mapa final'!$A$11),"")</f>
        <v/>
      </c>
      <c r="M14" s="319"/>
      <c r="N14" s="319" t="str">
        <f>IF(AND('Mapa final'!$H$12="Alta",'Mapa final'!$L$12="Leve"),CONCATENATE("R",'Mapa final'!$A$12),"")</f>
        <v/>
      </c>
      <c r="O14" s="320"/>
      <c r="P14" s="318" t="str">
        <f>IF(AND('Mapa final'!$H$10="Alta",'Mapa final'!$L$10="Menor"),CONCATENATE("R",'Mapa final'!$A$10),"")</f>
        <v/>
      </c>
      <c r="Q14" s="319"/>
      <c r="R14" s="319" t="str">
        <f>IF(AND('Mapa final'!$H$11="Alta",'Mapa final'!$L$11="Menor"),CONCATENATE("R",'Mapa final'!$A$11),"")</f>
        <v/>
      </c>
      <c r="S14" s="319"/>
      <c r="T14" s="319" t="str">
        <f>IF(AND('Mapa final'!$H$12="Alta",'Mapa final'!$L$12="Menor"),CONCATENATE("R",'Mapa final'!$A$12),"")</f>
        <v/>
      </c>
      <c r="U14" s="320"/>
      <c r="V14" s="293" t="str">
        <f>IF(AND('Mapa final'!$H$10="Alta",'Mapa final'!$L$10="Moderado"),CONCATENATE("R",'Mapa final'!$A$10),"")</f>
        <v/>
      </c>
      <c r="W14" s="294"/>
      <c r="X14" s="294" t="str">
        <f>IF(AND('Mapa final'!$H$11="Alta",'Mapa final'!$L$11="Moderado"),CONCATENATE("R",'Mapa final'!$A$11),"")</f>
        <v>R2</v>
      </c>
      <c r="Y14" s="294"/>
      <c r="Z14" s="294" t="str">
        <f>IF(AND('Mapa final'!$H$12="Alta",'Mapa final'!$L$12="Moderado"),CONCATENATE("R",'Mapa final'!$A$12),"")</f>
        <v>R3</v>
      </c>
      <c r="AA14" s="296"/>
      <c r="AB14" s="293" t="str">
        <f>IF(AND('Mapa final'!$H$10="Alta",'Mapa final'!$L$10="Mayor"),CONCATENATE("R",'Mapa final'!$A$10),"")</f>
        <v/>
      </c>
      <c r="AC14" s="294"/>
      <c r="AD14" s="294" t="str">
        <f>IF(AND('Mapa final'!$H$11="Alta",'Mapa final'!$L$11="Mayor"),CONCATENATE("R",'Mapa final'!$A$11),"")</f>
        <v/>
      </c>
      <c r="AE14" s="294"/>
      <c r="AF14" s="294" t="str">
        <f>IF(AND('Mapa final'!$H$12="Alta",'Mapa final'!$L$12="Mayor"),CONCATENATE("R",'Mapa final'!$A$12),"")</f>
        <v/>
      </c>
      <c r="AG14" s="296"/>
      <c r="AH14" s="309" t="str">
        <f>IF(AND('Mapa final'!$H$10="Alta",'Mapa final'!$L$10="Catastrófico"),CONCATENATE("R",'Mapa final'!$A$10),"")</f>
        <v/>
      </c>
      <c r="AI14" s="310"/>
      <c r="AJ14" s="310" t="str">
        <f>IF(AND('Mapa final'!$H$11="Alta",'Mapa final'!$L$11="Catastrófico"),CONCATENATE("R",'Mapa final'!$A$11),"")</f>
        <v/>
      </c>
      <c r="AK14" s="310"/>
      <c r="AL14" s="310" t="str">
        <f>IF(AND('Mapa final'!$H$12="Alta",'Mapa final'!$L$12="Catastrófico"),CONCATENATE("R",'Mapa final'!$A$12),"")</f>
        <v/>
      </c>
      <c r="AM14" s="311"/>
      <c r="AN14" s="84"/>
      <c r="AO14" s="254" t="s">
        <v>80</v>
      </c>
      <c r="AP14" s="255"/>
      <c r="AQ14" s="255"/>
      <c r="AR14" s="255"/>
      <c r="AS14" s="255"/>
      <c r="AT14" s="256"/>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c r="BY14" s="84"/>
      <c r="BZ14" s="84"/>
      <c r="CA14" s="84"/>
      <c r="CB14" s="84"/>
    </row>
    <row r="15" spans="1:99" ht="15" customHeight="1" x14ac:dyDescent="0.25">
      <c r="A15" s="84"/>
      <c r="B15" s="243"/>
      <c r="C15" s="243"/>
      <c r="D15" s="244"/>
      <c r="E15" s="284"/>
      <c r="F15" s="285"/>
      <c r="G15" s="285"/>
      <c r="H15" s="285"/>
      <c r="I15" s="298"/>
      <c r="J15" s="312"/>
      <c r="K15" s="313"/>
      <c r="L15" s="313"/>
      <c r="M15" s="313"/>
      <c r="N15" s="313"/>
      <c r="O15" s="314"/>
      <c r="P15" s="312"/>
      <c r="Q15" s="313"/>
      <c r="R15" s="313"/>
      <c r="S15" s="313"/>
      <c r="T15" s="313"/>
      <c r="U15" s="314"/>
      <c r="V15" s="295"/>
      <c r="W15" s="292"/>
      <c r="X15" s="292"/>
      <c r="Y15" s="292"/>
      <c r="Z15" s="292"/>
      <c r="AA15" s="291"/>
      <c r="AB15" s="295"/>
      <c r="AC15" s="292"/>
      <c r="AD15" s="292"/>
      <c r="AE15" s="292"/>
      <c r="AF15" s="292"/>
      <c r="AG15" s="291"/>
      <c r="AH15" s="303"/>
      <c r="AI15" s="304"/>
      <c r="AJ15" s="304"/>
      <c r="AK15" s="304"/>
      <c r="AL15" s="304"/>
      <c r="AM15" s="305"/>
      <c r="AN15" s="84"/>
      <c r="AO15" s="257"/>
      <c r="AP15" s="258"/>
      <c r="AQ15" s="258"/>
      <c r="AR15" s="258"/>
      <c r="AS15" s="258"/>
      <c r="AT15" s="259"/>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c r="BY15" s="84"/>
      <c r="BZ15" s="84"/>
      <c r="CA15" s="84"/>
      <c r="CB15" s="84"/>
    </row>
    <row r="16" spans="1:99" ht="15" customHeight="1" x14ac:dyDescent="0.25">
      <c r="A16" s="84"/>
      <c r="B16" s="243"/>
      <c r="C16" s="243"/>
      <c r="D16" s="244"/>
      <c r="E16" s="284"/>
      <c r="F16" s="285"/>
      <c r="G16" s="285"/>
      <c r="H16" s="285"/>
      <c r="I16" s="298"/>
      <c r="J16" s="312" t="str">
        <f>IF(AND('Mapa final'!$H$13="Alta",'Mapa final'!$L$13="Leve"),CONCATENATE("R",'Mapa final'!$A$13),"")</f>
        <v/>
      </c>
      <c r="K16" s="313"/>
      <c r="L16" s="313" t="str">
        <f>IF(AND('Mapa final'!$H$14="Alta",'Mapa final'!$L$14="Leve"),CONCATENATE("R",'Mapa final'!$A$14),"")</f>
        <v/>
      </c>
      <c r="M16" s="313"/>
      <c r="N16" s="313" t="str">
        <f>IF(AND('Mapa final'!$H$15="Alta",'Mapa final'!$L$15="Leve"),CONCATENATE("R",'Mapa final'!$A$15),"")</f>
        <v/>
      </c>
      <c r="O16" s="314"/>
      <c r="P16" s="312" t="str">
        <f>IF(AND('Mapa final'!$H$13="Alta",'Mapa final'!$L$13="Menor"),CONCATENATE("R",'Mapa final'!$A$13),"")</f>
        <v/>
      </c>
      <c r="Q16" s="313"/>
      <c r="R16" s="313" t="str">
        <f>IF(AND('Mapa final'!$H$14="Alta",'Mapa final'!$L$14="Menor"),CONCATENATE("R",'Mapa final'!$A$14),"")</f>
        <v/>
      </c>
      <c r="S16" s="313"/>
      <c r="T16" s="313" t="str">
        <f>IF(AND('Mapa final'!$H$15="Alta",'Mapa final'!$L$15="Menor"),CONCATENATE("R",'Mapa final'!$A$15),"")</f>
        <v/>
      </c>
      <c r="U16" s="314"/>
      <c r="V16" s="295" t="str">
        <f>IF(AND('Mapa final'!$H$13="Alta",'Mapa final'!$L$13="Moderado"),CONCATENATE("R",'Mapa final'!$A$13),"")</f>
        <v>R4</v>
      </c>
      <c r="W16" s="292"/>
      <c r="X16" s="290" t="str">
        <f>IF(AND('Mapa final'!$H$14="Alta",'Mapa final'!$L$14="Moderado"),CONCATENATE("R",'Mapa final'!$A$14),"")</f>
        <v/>
      </c>
      <c r="Y16" s="290"/>
      <c r="Z16" s="290" t="str">
        <f>IF(AND('Mapa final'!$H$15="Alta",'Mapa final'!$L$15="Moderado"),CONCATENATE("R",'Mapa final'!$A$15),"")</f>
        <v/>
      </c>
      <c r="AA16" s="291"/>
      <c r="AB16" s="295" t="str">
        <f>IF(AND('Mapa final'!$H$13="Alta",'Mapa final'!$L$13="Mayor"),CONCATENATE("R",'Mapa final'!$A$13),"")</f>
        <v/>
      </c>
      <c r="AC16" s="292"/>
      <c r="AD16" s="290" t="str">
        <f>IF(AND('Mapa final'!$H$14="Alta",'Mapa final'!$L$14="Mayor"),CONCATENATE("R",'Mapa final'!$A$14),"")</f>
        <v/>
      </c>
      <c r="AE16" s="290"/>
      <c r="AF16" s="290" t="str">
        <f>IF(AND('Mapa final'!$H$15="Alta",'Mapa final'!$L$15="Mayor"),CONCATENATE("R",'Mapa final'!$A$15),"")</f>
        <v/>
      </c>
      <c r="AG16" s="291"/>
      <c r="AH16" s="303" t="str">
        <f>IF(AND('Mapa final'!$H$13="Alta",'Mapa final'!$L$13="Catastrófico"),CONCATENATE("R",'Mapa final'!$A$13),"")</f>
        <v/>
      </c>
      <c r="AI16" s="304"/>
      <c r="AJ16" s="304" t="str">
        <f>IF(AND('Mapa final'!$H$14="Alta",'Mapa final'!$L$14="Catastrófico"),CONCATENATE("R",'Mapa final'!$A$14),"")</f>
        <v/>
      </c>
      <c r="AK16" s="304"/>
      <c r="AL16" s="304" t="str">
        <f>IF(AND('Mapa final'!$H$15="Alta",'Mapa final'!$L$15="Catastrófico"),CONCATENATE("R",'Mapa final'!$A$15),"")</f>
        <v/>
      </c>
      <c r="AM16" s="305"/>
      <c r="AN16" s="84"/>
      <c r="AO16" s="257"/>
      <c r="AP16" s="258"/>
      <c r="AQ16" s="258"/>
      <c r="AR16" s="258"/>
      <c r="AS16" s="258"/>
      <c r="AT16" s="259"/>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c r="BY16" s="84"/>
      <c r="BZ16" s="84"/>
      <c r="CA16" s="84"/>
      <c r="CB16" s="84"/>
    </row>
    <row r="17" spans="1:80" ht="15" customHeight="1" x14ac:dyDescent="0.25">
      <c r="A17" s="84"/>
      <c r="B17" s="243"/>
      <c r="C17" s="243"/>
      <c r="D17" s="244"/>
      <c r="E17" s="284"/>
      <c r="F17" s="285"/>
      <c r="G17" s="285"/>
      <c r="H17" s="285"/>
      <c r="I17" s="298"/>
      <c r="J17" s="312"/>
      <c r="K17" s="313"/>
      <c r="L17" s="313"/>
      <c r="M17" s="313"/>
      <c r="N17" s="313"/>
      <c r="O17" s="314"/>
      <c r="P17" s="312"/>
      <c r="Q17" s="313"/>
      <c r="R17" s="313"/>
      <c r="S17" s="313"/>
      <c r="T17" s="313"/>
      <c r="U17" s="314"/>
      <c r="V17" s="295"/>
      <c r="W17" s="292"/>
      <c r="X17" s="290"/>
      <c r="Y17" s="290"/>
      <c r="Z17" s="290"/>
      <c r="AA17" s="291"/>
      <c r="AB17" s="295"/>
      <c r="AC17" s="292"/>
      <c r="AD17" s="290"/>
      <c r="AE17" s="290"/>
      <c r="AF17" s="290"/>
      <c r="AG17" s="291"/>
      <c r="AH17" s="303"/>
      <c r="AI17" s="304"/>
      <c r="AJ17" s="304"/>
      <c r="AK17" s="304"/>
      <c r="AL17" s="304"/>
      <c r="AM17" s="305"/>
      <c r="AN17" s="84"/>
      <c r="AO17" s="257"/>
      <c r="AP17" s="258"/>
      <c r="AQ17" s="258"/>
      <c r="AR17" s="258"/>
      <c r="AS17" s="258"/>
      <c r="AT17" s="259"/>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c r="BY17" s="84"/>
      <c r="BZ17" s="84"/>
      <c r="CA17" s="84"/>
      <c r="CB17" s="84"/>
    </row>
    <row r="18" spans="1:80" ht="15" customHeight="1" x14ac:dyDescent="0.25">
      <c r="A18" s="84"/>
      <c r="B18" s="243"/>
      <c r="C18" s="243"/>
      <c r="D18" s="244"/>
      <c r="E18" s="284"/>
      <c r="F18" s="285"/>
      <c r="G18" s="285"/>
      <c r="H18" s="285"/>
      <c r="I18" s="298"/>
      <c r="J18" s="312" t="str">
        <f>IF(AND('Mapa final'!$H$16="Alta",'Mapa final'!$L$16="Leve"),CONCATENATE("R",'Mapa final'!$A$16),"")</f>
        <v/>
      </c>
      <c r="K18" s="313"/>
      <c r="L18" s="313" t="str">
        <f>IF(AND('Mapa final'!$H$17="Alta",'Mapa final'!$L$17="Leve"),CONCATENATE("R",'Mapa final'!$A$17),"")</f>
        <v/>
      </c>
      <c r="M18" s="313"/>
      <c r="N18" s="313" t="str">
        <f>IF(AND('Mapa final'!$H$23="Alta",'Mapa final'!$L$23="Leve"),CONCATENATE("R",'Mapa final'!$A$23),"")</f>
        <v/>
      </c>
      <c r="O18" s="314"/>
      <c r="P18" s="312" t="str">
        <f>IF(AND('Mapa final'!$H$16="Alta",'Mapa final'!$L$16="Menor"),CONCATENATE("R",'Mapa final'!$A$16),"")</f>
        <v/>
      </c>
      <c r="Q18" s="313"/>
      <c r="R18" s="313" t="str">
        <f>IF(AND('Mapa final'!$H$17="Alta",'Mapa final'!$L$17="Menor"),CONCATENATE("R",'Mapa final'!$A$17),"")</f>
        <v/>
      </c>
      <c r="S18" s="313"/>
      <c r="T18" s="313" t="str">
        <f>IF(AND('Mapa final'!$H$23="Alta",'Mapa final'!$L$23="Menor"),CONCATENATE("R",'Mapa final'!$A$23),"")</f>
        <v/>
      </c>
      <c r="U18" s="314"/>
      <c r="V18" s="295" t="str">
        <f>IF(AND('Mapa final'!$H$16="Alta",'Mapa final'!$L$16="Moderado"),CONCATENATE("R",'Mapa final'!$A$16),"")</f>
        <v/>
      </c>
      <c r="W18" s="292"/>
      <c r="X18" s="290" t="str">
        <f>IF(AND('Mapa final'!$H$17="Alta",'Mapa final'!$L$17="Moderado"),CONCATENATE("R",'Mapa final'!$A$17),"")</f>
        <v/>
      </c>
      <c r="Y18" s="290"/>
      <c r="Z18" s="290" t="str">
        <f>IF(AND('Mapa final'!$H$23="Alta",'Mapa final'!$L$23="Moderado"),CONCATENATE("R",'Mapa final'!$A$23),"")</f>
        <v/>
      </c>
      <c r="AA18" s="291"/>
      <c r="AB18" s="295" t="str">
        <f>IF(AND('Mapa final'!$H$16="Alta",'Mapa final'!$L$16="Mayor"),CONCATENATE("R",'Mapa final'!$A$16),"")</f>
        <v/>
      </c>
      <c r="AC18" s="292"/>
      <c r="AD18" s="290" t="str">
        <f>IF(AND('Mapa final'!$H$17="Alta",'Mapa final'!$L$17="Mayor"),CONCATENATE("R",'Mapa final'!$A$17),"")</f>
        <v/>
      </c>
      <c r="AE18" s="290"/>
      <c r="AF18" s="290" t="str">
        <f>IF(AND('Mapa final'!$H$23="Alta",'Mapa final'!$L$23="Mayor"),CONCATENATE("R",'Mapa final'!$A$23),"")</f>
        <v/>
      </c>
      <c r="AG18" s="291"/>
      <c r="AH18" s="303" t="str">
        <f>IF(AND('Mapa final'!$H$16="Alta",'Mapa final'!$L$16="Catastrófico"),CONCATENATE("R",'Mapa final'!$A$16),"")</f>
        <v/>
      </c>
      <c r="AI18" s="304"/>
      <c r="AJ18" s="304" t="str">
        <f>IF(AND('Mapa final'!$H$17="Alta",'Mapa final'!$L$17="Catastrófico"),CONCATENATE("R",'Mapa final'!$A$17),"")</f>
        <v/>
      </c>
      <c r="AK18" s="304"/>
      <c r="AL18" s="304" t="str">
        <f>IF(AND('Mapa final'!$H$23="Alta",'Mapa final'!$L$23="Catastrófico"),CONCATENATE("R",'Mapa final'!$A$23),"")</f>
        <v/>
      </c>
      <c r="AM18" s="305"/>
      <c r="AN18" s="84"/>
      <c r="AO18" s="257"/>
      <c r="AP18" s="258"/>
      <c r="AQ18" s="258"/>
      <c r="AR18" s="258"/>
      <c r="AS18" s="258"/>
      <c r="AT18" s="259"/>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c r="BY18" s="84"/>
      <c r="BZ18" s="84"/>
      <c r="CA18" s="84"/>
      <c r="CB18" s="84"/>
    </row>
    <row r="19" spans="1:80" ht="15" customHeight="1" x14ac:dyDescent="0.25">
      <c r="A19" s="84"/>
      <c r="B19" s="243"/>
      <c r="C19" s="243"/>
      <c r="D19" s="244"/>
      <c r="E19" s="284"/>
      <c r="F19" s="285"/>
      <c r="G19" s="285"/>
      <c r="H19" s="285"/>
      <c r="I19" s="298"/>
      <c r="J19" s="312"/>
      <c r="K19" s="313"/>
      <c r="L19" s="313"/>
      <c r="M19" s="313"/>
      <c r="N19" s="313"/>
      <c r="O19" s="314"/>
      <c r="P19" s="312"/>
      <c r="Q19" s="313"/>
      <c r="R19" s="313"/>
      <c r="S19" s="313"/>
      <c r="T19" s="313"/>
      <c r="U19" s="314"/>
      <c r="V19" s="295"/>
      <c r="W19" s="292"/>
      <c r="X19" s="290"/>
      <c r="Y19" s="290"/>
      <c r="Z19" s="290"/>
      <c r="AA19" s="291"/>
      <c r="AB19" s="295"/>
      <c r="AC19" s="292"/>
      <c r="AD19" s="290"/>
      <c r="AE19" s="290"/>
      <c r="AF19" s="290"/>
      <c r="AG19" s="291"/>
      <c r="AH19" s="303"/>
      <c r="AI19" s="304"/>
      <c r="AJ19" s="304"/>
      <c r="AK19" s="304"/>
      <c r="AL19" s="304"/>
      <c r="AM19" s="305"/>
      <c r="AN19" s="84"/>
      <c r="AO19" s="257"/>
      <c r="AP19" s="258"/>
      <c r="AQ19" s="258"/>
      <c r="AR19" s="258"/>
      <c r="AS19" s="258"/>
      <c r="AT19" s="259"/>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c r="BY19" s="84"/>
      <c r="BZ19" s="84"/>
      <c r="CA19" s="84"/>
      <c r="CB19" s="84"/>
    </row>
    <row r="20" spans="1:80" ht="15" customHeight="1" x14ac:dyDescent="0.25">
      <c r="A20" s="84"/>
      <c r="B20" s="243"/>
      <c r="C20" s="243"/>
      <c r="D20" s="244"/>
      <c r="E20" s="284"/>
      <c r="F20" s="285"/>
      <c r="G20" s="285"/>
      <c r="H20" s="285"/>
      <c r="I20" s="298"/>
      <c r="J20" s="312" t="str">
        <f>IF(AND('Mapa final'!$H$29="Alta",'Mapa final'!$L$29="Leve"),CONCATENATE("R",'Mapa final'!$A$29),"")</f>
        <v/>
      </c>
      <c r="K20" s="313"/>
      <c r="L20" s="313" t="str">
        <f>IF(AND('Mapa final'!$H$35="Alta",'Mapa final'!$L$35="Leve"),CONCATENATE("R",'Mapa final'!$A$35),"")</f>
        <v/>
      </c>
      <c r="M20" s="313"/>
      <c r="N20" s="313" t="str">
        <f>IF(AND('Mapa final'!$H$41="Alta",'Mapa final'!$L$41="Leve"),CONCATENATE("R",'Mapa final'!$A$41),"")</f>
        <v/>
      </c>
      <c r="O20" s="314"/>
      <c r="P20" s="312" t="str">
        <f>IF(AND('Mapa final'!$H$29="Alta",'Mapa final'!$L$29="Menor"),CONCATENATE("R",'Mapa final'!$A$29),"")</f>
        <v/>
      </c>
      <c r="Q20" s="313"/>
      <c r="R20" s="313" t="str">
        <f>IF(AND('Mapa final'!$H$35="Alta",'Mapa final'!$L$35="Menor"),CONCATENATE("R",'Mapa final'!$A$35),"")</f>
        <v/>
      </c>
      <c r="S20" s="313"/>
      <c r="T20" s="313" t="str">
        <f>IF(AND('Mapa final'!$H$41="Alta",'Mapa final'!$L$41="Menor"),CONCATENATE("R",'Mapa final'!$A$41),"")</f>
        <v/>
      </c>
      <c r="U20" s="314"/>
      <c r="V20" s="295" t="str">
        <f>IF(AND('Mapa final'!$H$29="Alta",'Mapa final'!$L$29="Moderado"),CONCATENATE("R",'Mapa final'!$A$29),"")</f>
        <v/>
      </c>
      <c r="W20" s="292"/>
      <c r="X20" s="290" t="str">
        <f>IF(AND('Mapa final'!$H$35="Alta",'Mapa final'!$L$35="Moderado"),CONCATENATE("R",'Mapa final'!$A$35),"")</f>
        <v/>
      </c>
      <c r="Y20" s="290"/>
      <c r="Z20" s="290" t="str">
        <f>IF(AND('Mapa final'!$H$41="Alta",'Mapa final'!$L$41="Moderado"),CONCATENATE("R",'Mapa final'!$A$41),"")</f>
        <v/>
      </c>
      <c r="AA20" s="291"/>
      <c r="AB20" s="295" t="str">
        <f>IF(AND('Mapa final'!$H$29="Alta",'Mapa final'!$L$29="Mayor"),CONCATENATE("R",'Mapa final'!$A$29),"")</f>
        <v/>
      </c>
      <c r="AC20" s="292"/>
      <c r="AD20" s="290" t="str">
        <f>IF(AND('Mapa final'!$H$35="Alta",'Mapa final'!$L$35="Mayor"),CONCATENATE("R",'Mapa final'!$A$35),"")</f>
        <v/>
      </c>
      <c r="AE20" s="290"/>
      <c r="AF20" s="290" t="str">
        <f>IF(AND('Mapa final'!$H$41="Alta",'Mapa final'!$L$41="Mayor"),CONCATENATE("R",'Mapa final'!$A$41),"")</f>
        <v/>
      </c>
      <c r="AG20" s="291"/>
      <c r="AH20" s="303" t="str">
        <f>IF(AND('Mapa final'!$H$29="Alta",'Mapa final'!$L$29="Catastrófico"),CONCATENATE("R",'Mapa final'!$A$29),"")</f>
        <v/>
      </c>
      <c r="AI20" s="304"/>
      <c r="AJ20" s="304" t="str">
        <f>IF(AND('Mapa final'!$H$35="Alta",'Mapa final'!$L$35="Catastrófico"),CONCATENATE("R",'Mapa final'!$A$35),"")</f>
        <v/>
      </c>
      <c r="AK20" s="304"/>
      <c r="AL20" s="304" t="str">
        <f>IF(AND('Mapa final'!$H$41="Alta",'Mapa final'!$L$41="Catastrófico"),CONCATENATE("R",'Mapa final'!$A$41),"")</f>
        <v/>
      </c>
      <c r="AM20" s="305"/>
      <c r="AN20" s="84"/>
      <c r="AO20" s="257"/>
      <c r="AP20" s="258"/>
      <c r="AQ20" s="258"/>
      <c r="AR20" s="258"/>
      <c r="AS20" s="258"/>
      <c r="AT20" s="259"/>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c r="BY20" s="84"/>
      <c r="BZ20" s="84"/>
      <c r="CA20" s="84"/>
      <c r="CB20" s="84"/>
    </row>
    <row r="21" spans="1:80" ht="15.75" customHeight="1" thickBot="1" x14ac:dyDescent="0.3">
      <c r="A21" s="84"/>
      <c r="B21" s="243"/>
      <c r="C21" s="243"/>
      <c r="D21" s="244"/>
      <c r="E21" s="287"/>
      <c r="F21" s="288"/>
      <c r="G21" s="288"/>
      <c r="H21" s="288"/>
      <c r="I21" s="288"/>
      <c r="J21" s="315"/>
      <c r="K21" s="316"/>
      <c r="L21" s="316"/>
      <c r="M21" s="316"/>
      <c r="N21" s="316"/>
      <c r="O21" s="317"/>
      <c r="P21" s="315"/>
      <c r="Q21" s="316"/>
      <c r="R21" s="316"/>
      <c r="S21" s="316"/>
      <c r="T21" s="316"/>
      <c r="U21" s="317"/>
      <c r="V21" s="300"/>
      <c r="W21" s="301"/>
      <c r="X21" s="301"/>
      <c r="Y21" s="301"/>
      <c r="Z21" s="301"/>
      <c r="AA21" s="302"/>
      <c r="AB21" s="300"/>
      <c r="AC21" s="301"/>
      <c r="AD21" s="301"/>
      <c r="AE21" s="301"/>
      <c r="AF21" s="301"/>
      <c r="AG21" s="302"/>
      <c r="AH21" s="306"/>
      <c r="AI21" s="307"/>
      <c r="AJ21" s="307"/>
      <c r="AK21" s="307"/>
      <c r="AL21" s="307"/>
      <c r="AM21" s="308"/>
      <c r="AN21" s="84"/>
      <c r="AO21" s="260"/>
      <c r="AP21" s="261"/>
      <c r="AQ21" s="261"/>
      <c r="AR21" s="261"/>
      <c r="AS21" s="261"/>
      <c r="AT21" s="262"/>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c r="BY21" s="84"/>
      <c r="BZ21" s="84"/>
      <c r="CA21" s="84"/>
      <c r="CB21" s="84"/>
    </row>
    <row r="22" spans="1:80" x14ac:dyDescent="0.25">
      <c r="A22" s="84"/>
      <c r="B22" s="243"/>
      <c r="C22" s="243"/>
      <c r="D22" s="244"/>
      <c r="E22" s="281" t="s">
        <v>117</v>
      </c>
      <c r="F22" s="282"/>
      <c r="G22" s="282"/>
      <c r="H22" s="282"/>
      <c r="I22" s="283"/>
      <c r="J22" s="318" t="str">
        <f>IF(AND('Mapa final'!$H$10="Media",'Mapa final'!$L$10="Leve"),CONCATENATE("R",'Mapa final'!$A$10),"")</f>
        <v/>
      </c>
      <c r="K22" s="319"/>
      <c r="L22" s="319" t="str">
        <f>IF(AND('Mapa final'!$H$11="Media",'Mapa final'!$L$11="Leve"),CONCATENATE("R",'Mapa final'!$A$11),"")</f>
        <v/>
      </c>
      <c r="M22" s="319"/>
      <c r="N22" s="319" t="str">
        <f>IF(AND('Mapa final'!$H$12="Media",'Mapa final'!$L$12="Leve"),CONCATENATE("R",'Mapa final'!$A$12),"")</f>
        <v/>
      </c>
      <c r="O22" s="320"/>
      <c r="P22" s="318" t="str">
        <f>IF(AND('Mapa final'!$H$10="Media",'Mapa final'!$L$10="Menor"),CONCATENATE("R",'Mapa final'!$A$10),"")</f>
        <v/>
      </c>
      <c r="Q22" s="319"/>
      <c r="R22" s="319" t="str">
        <f>IF(AND('Mapa final'!$H$11="Media",'Mapa final'!$L$11="Menor"),CONCATENATE("R",'Mapa final'!$A$11),"")</f>
        <v/>
      </c>
      <c r="S22" s="319"/>
      <c r="T22" s="319" t="str">
        <f>IF(AND('Mapa final'!$H$12="Media",'Mapa final'!$L$12="Menor"),CONCATENATE("R",'Mapa final'!$A$12),"")</f>
        <v/>
      </c>
      <c r="U22" s="320"/>
      <c r="V22" s="318" t="str">
        <f>IF(AND('Mapa final'!$H$10="Media",'Mapa final'!$L$10="Moderado"),CONCATENATE("R",'Mapa final'!$A$10),"")</f>
        <v>R1</v>
      </c>
      <c r="W22" s="319"/>
      <c r="X22" s="319" t="str">
        <f>IF(AND('Mapa final'!$H$11="Media",'Mapa final'!$L$11="Moderado"),CONCATENATE("R",'Mapa final'!$A$11),"")</f>
        <v/>
      </c>
      <c r="Y22" s="319"/>
      <c r="Z22" s="319" t="str">
        <f>IF(AND('Mapa final'!$H$12="Media",'Mapa final'!$L$12="Moderado"),CONCATENATE("R",'Mapa final'!$A$12),"")</f>
        <v/>
      </c>
      <c r="AA22" s="320"/>
      <c r="AB22" s="293" t="str">
        <f>IF(AND('Mapa final'!$H$10="Media",'Mapa final'!$L$10="Mayor"),CONCATENATE("R",'Mapa final'!$A$10),"")</f>
        <v/>
      </c>
      <c r="AC22" s="294"/>
      <c r="AD22" s="294" t="str">
        <f>IF(AND('Mapa final'!$H$11="Media",'Mapa final'!$L$11="Mayor"),CONCATENATE("R",'Mapa final'!$A$11),"")</f>
        <v/>
      </c>
      <c r="AE22" s="294"/>
      <c r="AF22" s="294" t="str">
        <f>IF(AND('Mapa final'!$H$12="Media",'Mapa final'!$L$12="Mayor"),CONCATENATE("R",'Mapa final'!$A$12),"")</f>
        <v/>
      </c>
      <c r="AG22" s="296"/>
      <c r="AH22" s="309" t="str">
        <f>IF(AND('Mapa final'!$H$10="Media",'Mapa final'!$L$10="Catastrófico"),CONCATENATE("R",'Mapa final'!$A$10),"")</f>
        <v/>
      </c>
      <c r="AI22" s="310"/>
      <c r="AJ22" s="310" t="str">
        <f>IF(AND('Mapa final'!$H$11="Media",'Mapa final'!$L$11="Catastrófico"),CONCATENATE("R",'Mapa final'!$A$11),"")</f>
        <v/>
      </c>
      <c r="AK22" s="310"/>
      <c r="AL22" s="310" t="str">
        <f>IF(AND('Mapa final'!$H$12="Media",'Mapa final'!$L$12="Catastrófico"),CONCATENATE("R",'Mapa final'!$A$12),"")</f>
        <v/>
      </c>
      <c r="AM22" s="311"/>
      <c r="AN22" s="84"/>
      <c r="AO22" s="263" t="s">
        <v>81</v>
      </c>
      <c r="AP22" s="264"/>
      <c r="AQ22" s="264"/>
      <c r="AR22" s="264"/>
      <c r="AS22" s="264"/>
      <c r="AT22" s="265"/>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row>
    <row r="23" spans="1:80" x14ac:dyDescent="0.25">
      <c r="A23" s="84"/>
      <c r="B23" s="243"/>
      <c r="C23" s="243"/>
      <c r="D23" s="244"/>
      <c r="E23" s="284"/>
      <c r="F23" s="285"/>
      <c r="G23" s="285"/>
      <c r="H23" s="285"/>
      <c r="I23" s="286"/>
      <c r="J23" s="312"/>
      <c r="K23" s="313"/>
      <c r="L23" s="313"/>
      <c r="M23" s="313"/>
      <c r="N23" s="313"/>
      <c r="O23" s="314"/>
      <c r="P23" s="312"/>
      <c r="Q23" s="313"/>
      <c r="R23" s="313"/>
      <c r="S23" s="313"/>
      <c r="T23" s="313"/>
      <c r="U23" s="314"/>
      <c r="V23" s="312"/>
      <c r="W23" s="313"/>
      <c r="X23" s="313"/>
      <c r="Y23" s="313"/>
      <c r="Z23" s="313"/>
      <c r="AA23" s="314"/>
      <c r="AB23" s="295"/>
      <c r="AC23" s="292"/>
      <c r="AD23" s="292"/>
      <c r="AE23" s="292"/>
      <c r="AF23" s="292"/>
      <c r="AG23" s="291"/>
      <c r="AH23" s="303"/>
      <c r="AI23" s="304"/>
      <c r="AJ23" s="304"/>
      <c r="AK23" s="304"/>
      <c r="AL23" s="304"/>
      <c r="AM23" s="305"/>
      <c r="AN23" s="84"/>
      <c r="AO23" s="266"/>
      <c r="AP23" s="267"/>
      <c r="AQ23" s="267"/>
      <c r="AR23" s="267"/>
      <c r="AS23" s="267"/>
      <c r="AT23" s="268"/>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row>
    <row r="24" spans="1:80" x14ac:dyDescent="0.25">
      <c r="A24" s="84"/>
      <c r="B24" s="243"/>
      <c r="C24" s="243"/>
      <c r="D24" s="244"/>
      <c r="E24" s="284"/>
      <c r="F24" s="285"/>
      <c r="G24" s="285"/>
      <c r="H24" s="285"/>
      <c r="I24" s="286"/>
      <c r="J24" s="312" t="str">
        <f>IF(AND('Mapa final'!$H$13="Media",'Mapa final'!$L$13="Leve"),CONCATENATE("R",'Mapa final'!$A$13),"")</f>
        <v/>
      </c>
      <c r="K24" s="313"/>
      <c r="L24" s="313" t="str">
        <f>IF(AND('Mapa final'!$H$14="Media",'Mapa final'!$L$14="Leve"),CONCATENATE("R",'Mapa final'!$A$14),"")</f>
        <v/>
      </c>
      <c r="M24" s="313"/>
      <c r="N24" s="313" t="str">
        <f>IF(AND('Mapa final'!$H$15="Media",'Mapa final'!$L$15="Leve"),CONCATENATE("R",'Mapa final'!$A$15),"")</f>
        <v/>
      </c>
      <c r="O24" s="314"/>
      <c r="P24" s="312" t="str">
        <f>IF(AND('Mapa final'!$H$13="Media",'Mapa final'!$L$13="Menor"),CONCATENATE("R",'Mapa final'!$A$13),"")</f>
        <v/>
      </c>
      <c r="Q24" s="313"/>
      <c r="R24" s="313" t="str">
        <f>IF(AND('Mapa final'!$H$14="Media",'Mapa final'!$L$14="Menor"),CONCATENATE("R",'Mapa final'!$A$14),"")</f>
        <v/>
      </c>
      <c r="S24" s="313"/>
      <c r="T24" s="313" t="str">
        <f>IF(AND('Mapa final'!$H$15="Media",'Mapa final'!$L$15="Menor"),CONCATENATE("R",'Mapa final'!$A$15),"")</f>
        <v/>
      </c>
      <c r="U24" s="314"/>
      <c r="V24" s="312" t="str">
        <f>IF(AND('Mapa final'!$H$13="Media",'Mapa final'!$L$13="Moderado"),CONCATENATE("R",'Mapa final'!$A$13),"")</f>
        <v/>
      </c>
      <c r="W24" s="313"/>
      <c r="X24" s="313" t="str">
        <f>IF(AND('Mapa final'!$H$14="Media",'Mapa final'!$L$14="Moderado"),CONCATENATE("R",'Mapa final'!$A$14),"")</f>
        <v>R5</v>
      </c>
      <c r="Y24" s="313"/>
      <c r="Z24" s="313" t="str">
        <f>IF(AND('Mapa final'!$H$15="Media",'Mapa final'!$L$15="Moderado"),CONCATENATE("R",'Mapa final'!$A$15),"")</f>
        <v>R6</v>
      </c>
      <c r="AA24" s="314"/>
      <c r="AB24" s="295" t="str">
        <f>IF(AND('Mapa final'!$H$13="Media",'Mapa final'!$L$13="Mayor"),CONCATENATE("R",'Mapa final'!$A$13),"")</f>
        <v/>
      </c>
      <c r="AC24" s="292"/>
      <c r="AD24" s="290" t="str">
        <f>IF(AND('Mapa final'!$H$14="Media",'Mapa final'!$L$14="Mayor"),CONCATENATE("R",'Mapa final'!$A$14),"")</f>
        <v/>
      </c>
      <c r="AE24" s="290"/>
      <c r="AF24" s="290" t="str">
        <f>IF(AND('Mapa final'!$H$15="Media",'Mapa final'!$L$15="Mayor"),CONCATENATE("R",'Mapa final'!$A$15),"")</f>
        <v/>
      </c>
      <c r="AG24" s="291"/>
      <c r="AH24" s="303" t="str">
        <f>IF(AND('Mapa final'!$H$13="Media",'Mapa final'!$L$13="Catastrófico"),CONCATENATE("R",'Mapa final'!$A$13),"")</f>
        <v/>
      </c>
      <c r="AI24" s="304"/>
      <c r="AJ24" s="304" t="str">
        <f>IF(AND('Mapa final'!$H$14="Media",'Mapa final'!$L$14="Catastrófico"),CONCATENATE("R",'Mapa final'!$A$14),"")</f>
        <v/>
      </c>
      <c r="AK24" s="304"/>
      <c r="AL24" s="304" t="str">
        <f>IF(AND('Mapa final'!$H$15="Media",'Mapa final'!$L$15="Catastrófico"),CONCATENATE("R",'Mapa final'!$A$15),"")</f>
        <v/>
      </c>
      <c r="AM24" s="305"/>
      <c r="AN24" s="84"/>
      <c r="AO24" s="266"/>
      <c r="AP24" s="267"/>
      <c r="AQ24" s="267"/>
      <c r="AR24" s="267"/>
      <c r="AS24" s="267"/>
      <c r="AT24" s="268"/>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row>
    <row r="25" spans="1:80" x14ac:dyDescent="0.25">
      <c r="A25" s="84"/>
      <c r="B25" s="243"/>
      <c r="C25" s="243"/>
      <c r="D25" s="244"/>
      <c r="E25" s="284"/>
      <c r="F25" s="285"/>
      <c r="G25" s="285"/>
      <c r="H25" s="285"/>
      <c r="I25" s="286"/>
      <c r="J25" s="312"/>
      <c r="K25" s="313"/>
      <c r="L25" s="313"/>
      <c r="M25" s="313"/>
      <c r="N25" s="313"/>
      <c r="O25" s="314"/>
      <c r="P25" s="312"/>
      <c r="Q25" s="313"/>
      <c r="R25" s="313"/>
      <c r="S25" s="313"/>
      <c r="T25" s="313"/>
      <c r="U25" s="314"/>
      <c r="V25" s="312"/>
      <c r="W25" s="313"/>
      <c r="X25" s="313"/>
      <c r="Y25" s="313"/>
      <c r="Z25" s="313"/>
      <c r="AA25" s="314"/>
      <c r="AB25" s="295"/>
      <c r="AC25" s="292"/>
      <c r="AD25" s="290"/>
      <c r="AE25" s="290"/>
      <c r="AF25" s="290"/>
      <c r="AG25" s="291"/>
      <c r="AH25" s="303"/>
      <c r="AI25" s="304"/>
      <c r="AJ25" s="304"/>
      <c r="AK25" s="304"/>
      <c r="AL25" s="304"/>
      <c r="AM25" s="305"/>
      <c r="AN25" s="84"/>
      <c r="AO25" s="266"/>
      <c r="AP25" s="267"/>
      <c r="AQ25" s="267"/>
      <c r="AR25" s="267"/>
      <c r="AS25" s="267"/>
      <c r="AT25" s="268"/>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row>
    <row r="26" spans="1:80" x14ac:dyDescent="0.25">
      <c r="A26" s="84"/>
      <c r="B26" s="243"/>
      <c r="C26" s="243"/>
      <c r="D26" s="244"/>
      <c r="E26" s="284"/>
      <c r="F26" s="285"/>
      <c r="G26" s="285"/>
      <c r="H26" s="285"/>
      <c r="I26" s="286"/>
      <c r="J26" s="312" t="str">
        <f>IF(AND('Mapa final'!$H$16="Media",'Mapa final'!$L$16="Leve"),CONCATENATE("R",'Mapa final'!$A$16),"")</f>
        <v/>
      </c>
      <c r="K26" s="313"/>
      <c r="L26" s="313" t="str">
        <f>IF(AND('Mapa final'!$H$17="Media",'Mapa final'!$L$17="Leve"),CONCATENATE("R",'Mapa final'!$A$17),"")</f>
        <v/>
      </c>
      <c r="M26" s="313"/>
      <c r="N26" s="313" t="str">
        <f>IF(AND('Mapa final'!$H$23="Media",'Mapa final'!$L$23="Leve"),CONCATENATE("R",'Mapa final'!$A$23),"")</f>
        <v/>
      </c>
      <c r="O26" s="314"/>
      <c r="P26" s="312" t="str">
        <f>IF(AND('Mapa final'!$H$16="Media",'Mapa final'!$L$16="Menor"),CONCATENATE("R",'Mapa final'!$A$16),"")</f>
        <v/>
      </c>
      <c r="Q26" s="313"/>
      <c r="R26" s="313" t="str">
        <f>IF(AND('Mapa final'!$H$17="Media",'Mapa final'!$L$17="Menor"),CONCATENATE("R",'Mapa final'!$A$17),"")</f>
        <v/>
      </c>
      <c r="S26" s="313"/>
      <c r="T26" s="313" t="str">
        <f>IF(AND('Mapa final'!$H$23="Media",'Mapa final'!$L$23="Menor"),CONCATENATE("R",'Mapa final'!$A$23),"")</f>
        <v/>
      </c>
      <c r="U26" s="314"/>
      <c r="V26" s="312" t="str">
        <f>IF(AND('Mapa final'!$H$16="Media",'Mapa final'!$L$16="Moderado"),CONCATENATE("R",'Mapa final'!$A$16),"")</f>
        <v>R7</v>
      </c>
      <c r="W26" s="313"/>
      <c r="X26" s="313" t="str">
        <f>IF(AND('Mapa final'!$H$17="Media",'Mapa final'!$L$17="Moderado"),CONCATENATE("R",'Mapa final'!$A$17),"")</f>
        <v/>
      </c>
      <c r="Y26" s="313"/>
      <c r="Z26" s="313" t="str">
        <f>IF(AND('Mapa final'!$H$23="Media",'Mapa final'!$L$23="Moderado"),CONCATENATE("R",'Mapa final'!$A$23),"")</f>
        <v/>
      </c>
      <c r="AA26" s="314"/>
      <c r="AB26" s="295" t="str">
        <f>IF(AND('Mapa final'!$H$16="Media",'Mapa final'!$L$16="Mayor"),CONCATENATE("R",'Mapa final'!$A$16),"")</f>
        <v/>
      </c>
      <c r="AC26" s="292"/>
      <c r="AD26" s="290" t="str">
        <f>IF(AND('Mapa final'!$H$17="Media",'Mapa final'!$L$17="Mayor"),CONCATENATE("R",'Mapa final'!$A$17),"")</f>
        <v/>
      </c>
      <c r="AE26" s="290"/>
      <c r="AF26" s="290" t="str">
        <f>IF(AND('Mapa final'!$H$23="Media",'Mapa final'!$L$23="Mayor"),CONCATENATE("R",'Mapa final'!$A$23),"")</f>
        <v/>
      </c>
      <c r="AG26" s="291"/>
      <c r="AH26" s="303" t="str">
        <f>IF(AND('Mapa final'!$H$16="Media",'Mapa final'!$L$16="Catastrófico"),CONCATENATE("R",'Mapa final'!$A$16),"")</f>
        <v/>
      </c>
      <c r="AI26" s="304"/>
      <c r="AJ26" s="304" t="str">
        <f>IF(AND('Mapa final'!$H$17="Media",'Mapa final'!$L$17="Catastrófico"),CONCATENATE("R",'Mapa final'!$A$17),"")</f>
        <v/>
      </c>
      <c r="AK26" s="304"/>
      <c r="AL26" s="304" t="str">
        <f>IF(AND('Mapa final'!$H$23="Media",'Mapa final'!$L$23="Catastrófico"),CONCATENATE("R",'Mapa final'!$A$23),"")</f>
        <v/>
      </c>
      <c r="AM26" s="305"/>
      <c r="AN26" s="84"/>
      <c r="AO26" s="266"/>
      <c r="AP26" s="267"/>
      <c r="AQ26" s="267"/>
      <c r="AR26" s="267"/>
      <c r="AS26" s="267"/>
      <c r="AT26" s="268"/>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c r="BY26" s="84"/>
      <c r="BZ26" s="84"/>
      <c r="CA26" s="84"/>
      <c r="CB26" s="84"/>
    </row>
    <row r="27" spans="1:80" x14ac:dyDescent="0.25">
      <c r="A27" s="84"/>
      <c r="B27" s="243"/>
      <c r="C27" s="243"/>
      <c r="D27" s="244"/>
      <c r="E27" s="284"/>
      <c r="F27" s="285"/>
      <c r="G27" s="285"/>
      <c r="H27" s="285"/>
      <c r="I27" s="286"/>
      <c r="J27" s="312"/>
      <c r="K27" s="313"/>
      <c r="L27" s="313"/>
      <c r="M27" s="313"/>
      <c r="N27" s="313"/>
      <c r="O27" s="314"/>
      <c r="P27" s="312"/>
      <c r="Q27" s="313"/>
      <c r="R27" s="313"/>
      <c r="S27" s="313"/>
      <c r="T27" s="313"/>
      <c r="U27" s="314"/>
      <c r="V27" s="312"/>
      <c r="W27" s="313"/>
      <c r="X27" s="313"/>
      <c r="Y27" s="313"/>
      <c r="Z27" s="313"/>
      <c r="AA27" s="314"/>
      <c r="AB27" s="295"/>
      <c r="AC27" s="292"/>
      <c r="AD27" s="290"/>
      <c r="AE27" s="290"/>
      <c r="AF27" s="290"/>
      <c r="AG27" s="291"/>
      <c r="AH27" s="303"/>
      <c r="AI27" s="304"/>
      <c r="AJ27" s="304"/>
      <c r="AK27" s="304"/>
      <c r="AL27" s="304"/>
      <c r="AM27" s="305"/>
      <c r="AN27" s="84"/>
      <c r="AO27" s="266"/>
      <c r="AP27" s="267"/>
      <c r="AQ27" s="267"/>
      <c r="AR27" s="267"/>
      <c r="AS27" s="267"/>
      <c r="AT27" s="268"/>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c r="BY27" s="84"/>
      <c r="BZ27" s="84"/>
      <c r="CA27" s="84"/>
      <c r="CB27" s="84"/>
    </row>
    <row r="28" spans="1:80" x14ac:dyDescent="0.25">
      <c r="A28" s="84"/>
      <c r="B28" s="243"/>
      <c r="C28" s="243"/>
      <c r="D28" s="244"/>
      <c r="E28" s="284"/>
      <c r="F28" s="285"/>
      <c r="G28" s="285"/>
      <c r="H28" s="285"/>
      <c r="I28" s="286"/>
      <c r="J28" s="312" t="str">
        <f>IF(AND('Mapa final'!$H$29="Media",'Mapa final'!$L$29="Leve"),CONCATENATE("R",'Mapa final'!$A$29),"")</f>
        <v/>
      </c>
      <c r="K28" s="313"/>
      <c r="L28" s="313" t="str">
        <f>IF(AND('Mapa final'!$H$35="Media",'Mapa final'!$L$35="Leve"),CONCATENATE("R",'Mapa final'!$A$35),"")</f>
        <v/>
      </c>
      <c r="M28" s="313"/>
      <c r="N28" s="313" t="str">
        <f>IF(AND('Mapa final'!$H$41="Media",'Mapa final'!$L$41="Leve"),CONCATENATE("R",'Mapa final'!$A$41),"")</f>
        <v/>
      </c>
      <c r="O28" s="314"/>
      <c r="P28" s="312" t="str">
        <f>IF(AND('Mapa final'!$H$29="Media",'Mapa final'!$L$29="Menor"),CONCATENATE("R",'Mapa final'!$A$29),"")</f>
        <v/>
      </c>
      <c r="Q28" s="313"/>
      <c r="R28" s="313" t="str">
        <f>IF(AND('Mapa final'!$H$35="Media",'Mapa final'!$L$35="Menor"),CONCATENATE("R",'Mapa final'!$A$35),"")</f>
        <v/>
      </c>
      <c r="S28" s="313"/>
      <c r="T28" s="313" t="str">
        <f>IF(AND('Mapa final'!$H$41="Media",'Mapa final'!$L$41="Menor"),CONCATENATE("R",'Mapa final'!$A$41),"")</f>
        <v/>
      </c>
      <c r="U28" s="314"/>
      <c r="V28" s="312" t="str">
        <f>IF(AND('Mapa final'!$H$29="Media",'Mapa final'!$L$29="Moderado"),CONCATENATE("R",'Mapa final'!$A$29),"")</f>
        <v/>
      </c>
      <c r="W28" s="313"/>
      <c r="X28" s="313" t="str">
        <f>IF(AND('Mapa final'!$H$35="Media",'Mapa final'!$L$35="Moderado"),CONCATENATE("R",'Mapa final'!$A$35),"")</f>
        <v/>
      </c>
      <c r="Y28" s="313"/>
      <c r="Z28" s="313" t="str">
        <f>IF(AND('Mapa final'!$H$41="Media",'Mapa final'!$L$41="Moderado"),CONCATENATE("R",'Mapa final'!$A$41),"")</f>
        <v/>
      </c>
      <c r="AA28" s="314"/>
      <c r="AB28" s="295" t="str">
        <f>IF(AND('Mapa final'!$H$29="Media",'Mapa final'!$L$29="Mayor"),CONCATENATE("R",'Mapa final'!$A$29),"")</f>
        <v/>
      </c>
      <c r="AC28" s="292"/>
      <c r="AD28" s="290" t="str">
        <f>IF(AND('Mapa final'!$H$35="Media",'Mapa final'!$L$35="Mayor"),CONCATENATE("R",'Mapa final'!$A$35),"")</f>
        <v/>
      </c>
      <c r="AE28" s="290"/>
      <c r="AF28" s="290" t="str">
        <f>IF(AND('Mapa final'!$H$41="Media",'Mapa final'!$L$41="Mayor"),CONCATENATE("R",'Mapa final'!$A$41),"")</f>
        <v/>
      </c>
      <c r="AG28" s="291"/>
      <c r="AH28" s="303" t="str">
        <f>IF(AND('Mapa final'!$H$29="Media",'Mapa final'!$L$29="Catastrófico"),CONCATENATE("R",'Mapa final'!$A$29),"")</f>
        <v/>
      </c>
      <c r="AI28" s="304"/>
      <c r="AJ28" s="304" t="str">
        <f>IF(AND('Mapa final'!$H$35="Media",'Mapa final'!$L$35="Catastrófico"),CONCATENATE("R",'Mapa final'!$A$35),"")</f>
        <v/>
      </c>
      <c r="AK28" s="304"/>
      <c r="AL28" s="304" t="str">
        <f>IF(AND('Mapa final'!$H$41="Media",'Mapa final'!$L$41="Catastrófico"),CONCATENATE("R",'Mapa final'!$A$41),"")</f>
        <v/>
      </c>
      <c r="AM28" s="305"/>
      <c r="AN28" s="84"/>
      <c r="AO28" s="266"/>
      <c r="AP28" s="267"/>
      <c r="AQ28" s="267"/>
      <c r="AR28" s="267"/>
      <c r="AS28" s="267"/>
      <c r="AT28" s="268"/>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row>
    <row r="29" spans="1:80" ht="15.75" thickBot="1" x14ac:dyDescent="0.3">
      <c r="A29" s="84"/>
      <c r="B29" s="243"/>
      <c r="C29" s="243"/>
      <c r="D29" s="244"/>
      <c r="E29" s="287"/>
      <c r="F29" s="288"/>
      <c r="G29" s="288"/>
      <c r="H29" s="288"/>
      <c r="I29" s="289"/>
      <c r="J29" s="312"/>
      <c r="K29" s="313"/>
      <c r="L29" s="313"/>
      <c r="M29" s="313"/>
      <c r="N29" s="313"/>
      <c r="O29" s="314"/>
      <c r="P29" s="315"/>
      <c r="Q29" s="316"/>
      <c r="R29" s="316"/>
      <c r="S29" s="316"/>
      <c r="T29" s="316"/>
      <c r="U29" s="317"/>
      <c r="V29" s="315"/>
      <c r="W29" s="316"/>
      <c r="X29" s="316"/>
      <c r="Y29" s="316"/>
      <c r="Z29" s="316"/>
      <c r="AA29" s="317"/>
      <c r="AB29" s="300"/>
      <c r="AC29" s="301"/>
      <c r="AD29" s="301"/>
      <c r="AE29" s="301"/>
      <c r="AF29" s="301"/>
      <c r="AG29" s="302"/>
      <c r="AH29" s="306"/>
      <c r="AI29" s="307"/>
      <c r="AJ29" s="307"/>
      <c r="AK29" s="307"/>
      <c r="AL29" s="307"/>
      <c r="AM29" s="308"/>
      <c r="AN29" s="84"/>
      <c r="AO29" s="269"/>
      <c r="AP29" s="270"/>
      <c r="AQ29" s="270"/>
      <c r="AR29" s="270"/>
      <c r="AS29" s="270"/>
      <c r="AT29" s="271"/>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c r="BY29" s="84"/>
      <c r="BZ29" s="84"/>
      <c r="CA29" s="84"/>
      <c r="CB29" s="84"/>
    </row>
    <row r="30" spans="1:80" x14ac:dyDescent="0.25">
      <c r="A30" s="84"/>
      <c r="B30" s="243"/>
      <c r="C30" s="243"/>
      <c r="D30" s="244"/>
      <c r="E30" s="281" t="s">
        <v>114</v>
      </c>
      <c r="F30" s="282"/>
      <c r="G30" s="282"/>
      <c r="H30" s="282"/>
      <c r="I30" s="282"/>
      <c r="J30" s="327" t="str">
        <f>IF(AND('Mapa final'!$H$10="Baja",'Mapa final'!$L$10="Leve"),CONCATENATE("R",'Mapa final'!$A$10),"")</f>
        <v/>
      </c>
      <c r="K30" s="328"/>
      <c r="L30" s="328" t="str">
        <f>IF(AND('Mapa final'!$H$11="Baja",'Mapa final'!$L$11="Leve"),CONCATENATE("R",'Mapa final'!$A$11),"")</f>
        <v/>
      </c>
      <c r="M30" s="328"/>
      <c r="N30" s="328" t="str">
        <f>IF(AND('Mapa final'!$H$12="Baja",'Mapa final'!$L$12="Leve"),CONCATENATE("R",'Mapa final'!$A$12),"")</f>
        <v/>
      </c>
      <c r="O30" s="329"/>
      <c r="P30" s="319" t="str">
        <f>IF(AND('Mapa final'!$H$10="Baja",'Mapa final'!$L$10="Menor"),CONCATENATE("R",'Mapa final'!$A$10),"")</f>
        <v/>
      </c>
      <c r="Q30" s="319"/>
      <c r="R30" s="319" t="str">
        <f>IF(AND('Mapa final'!$H$11="Baja",'Mapa final'!$L$11="Menor"),CONCATENATE("R",'Mapa final'!$A$11),"")</f>
        <v/>
      </c>
      <c r="S30" s="319"/>
      <c r="T30" s="319" t="str">
        <f>IF(AND('Mapa final'!$H$12="Baja",'Mapa final'!$L$12="Menor"),CONCATENATE("R",'Mapa final'!$A$12),"")</f>
        <v/>
      </c>
      <c r="U30" s="320"/>
      <c r="V30" s="318" t="str">
        <f>IF(AND('Mapa final'!$H$10="Baja",'Mapa final'!$L$10="Moderado"),CONCATENATE("R",'Mapa final'!$A$10),"")</f>
        <v/>
      </c>
      <c r="W30" s="319"/>
      <c r="X30" s="319" t="str">
        <f>IF(AND('Mapa final'!$H$11="Baja",'Mapa final'!$L$11="Moderado"),CONCATENATE("R",'Mapa final'!$A$11),"")</f>
        <v/>
      </c>
      <c r="Y30" s="319"/>
      <c r="Z30" s="319" t="str">
        <f>IF(AND('Mapa final'!$H$12="Baja",'Mapa final'!$L$12="Moderado"),CONCATENATE("R",'Mapa final'!$A$12),"")</f>
        <v/>
      </c>
      <c r="AA30" s="320"/>
      <c r="AB30" s="293" t="str">
        <f>IF(AND('Mapa final'!$H$10="Baja",'Mapa final'!$L$10="Mayor"),CONCATENATE("R",'Mapa final'!$A$10),"")</f>
        <v/>
      </c>
      <c r="AC30" s="294"/>
      <c r="AD30" s="294" t="str">
        <f>IF(AND('Mapa final'!$H$11="Baja",'Mapa final'!$L$11="Mayor"),CONCATENATE("R",'Mapa final'!$A$11),"")</f>
        <v/>
      </c>
      <c r="AE30" s="294"/>
      <c r="AF30" s="294" t="str">
        <f>IF(AND('Mapa final'!$H$12="Baja",'Mapa final'!$L$12="Mayor"),CONCATENATE("R",'Mapa final'!$A$12),"")</f>
        <v/>
      </c>
      <c r="AG30" s="296"/>
      <c r="AH30" s="309" t="str">
        <f>IF(AND('Mapa final'!$H$10="Baja",'Mapa final'!$L$10="Catastrófico"),CONCATENATE("R",'Mapa final'!$A$10),"")</f>
        <v/>
      </c>
      <c r="AI30" s="310"/>
      <c r="AJ30" s="310" t="str">
        <f>IF(AND('Mapa final'!$H$11="Baja",'Mapa final'!$L$11="Catastrófico"),CONCATENATE("R",'Mapa final'!$A$11),"")</f>
        <v/>
      </c>
      <c r="AK30" s="310"/>
      <c r="AL30" s="310" t="str">
        <f>IF(AND('Mapa final'!$H$12="Baja",'Mapa final'!$L$12="Catastrófico"),CONCATENATE("R",'Mapa final'!$A$12),"")</f>
        <v/>
      </c>
      <c r="AM30" s="311"/>
      <c r="AN30" s="84"/>
      <c r="AO30" s="272" t="s">
        <v>82</v>
      </c>
      <c r="AP30" s="273"/>
      <c r="AQ30" s="273"/>
      <c r="AR30" s="273"/>
      <c r="AS30" s="273"/>
      <c r="AT30" s="274"/>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c r="BY30" s="84"/>
      <c r="BZ30" s="84"/>
      <c r="CA30" s="84"/>
      <c r="CB30" s="84"/>
    </row>
    <row r="31" spans="1:80" x14ac:dyDescent="0.25">
      <c r="A31" s="84"/>
      <c r="B31" s="243"/>
      <c r="C31" s="243"/>
      <c r="D31" s="244"/>
      <c r="E31" s="284"/>
      <c r="F31" s="285"/>
      <c r="G31" s="285"/>
      <c r="H31" s="285"/>
      <c r="I31" s="298"/>
      <c r="J31" s="323"/>
      <c r="K31" s="321"/>
      <c r="L31" s="321"/>
      <c r="M31" s="321"/>
      <c r="N31" s="321"/>
      <c r="O31" s="322"/>
      <c r="P31" s="313"/>
      <c r="Q31" s="313"/>
      <c r="R31" s="313"/>
      <c r="S31" s="313"/>
      <c r="T31" s="313"/>
      <c r="U31" s="314"/>
      <c r="V31" s="312"/>
      <c r="W31" s="313"/>
      <c r="X31" s="313"/>
      <c r="Y31" s="313"/>
      <c r="Z31" s="313"/>
      <c r="AA31" s="314"/>
      <c r="AB31" s="295"/>
      <c r="AC31" s="292"/>
      <c r="AD31" s="292"/>
      <c r="AE31" s="292"/>
      <c r="AF31" s="292"/>
      <c r="AG31" s="291"/>
      <c r="AH31" s="303"/>
      <c r="AI31" s="304"/>
      <c r="AJ31" s="304"/>
      <c r="AK31" s="304"/>
      <c r="AL31" s="304"/>
      <c r="AM31" s="305"/>
      <c r="AN31" s="84"/>
      <c r="AO31" s="275"/>
      <c r="AP31" s="276"/>
      <c r="AQ31" s="276"/>
      <c r="AR31" s="276"/>
      <c r="AS31" s="276"/>
      <c r="AT31" s="277"/>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c r="BY31" s="84"/>
      <c r="BZ31" s="84"/>
      <c r="CA31" s="84"/>
      <c r="CB31" s="84"/>
    </row>
    <row r="32" spans="1:80" x14ac:dyDescent="0.25">
      <c r="A32" s="84"/>
      <c r="B32" s="243"/>
      <c r="C32" s="243"/>
      <c r="D32" s="244"/>
      <c r="E32" s="284"/>
      <c r="F32" s="285"/>
      <c r="G32" s="285"/>
      <c r="H32" s="285"/>
      <c r="I32" s="298"/>
      <c r="J32" s="323" t="str">
        <f>IF(AND('Mapa final'!$H$13="Baja",'Mapa final'!$L$13="Leve"),CONCATENATE("R",'Mapa final'!$A$13),"")</f>
        <v/>
      </c>
      <c r="K32" s="321"/>
      <c r="L32" s="321" t="str">
        <f>IF(AND('Mapa final'!$H$14="Baja",'Mapa final'!$L$14="Leve"),CONCATENATE("R",'Mapa final'!$A$14),"")</f>
        <v/>
      </c>
      <c r="M32" s="321"/>
      <c r="N32" s="321" t="str">
        <f>IF(AND('Mapa final'!$H$15="Baja",'Mapa final'!$L$15="Leve"),CONCATENATE("R",'Mapa final'!$A$15),"")</f>
        <v/>
      </c>
      <c r="O32" s="322"/>
      <c r="P32" s="313" t="str">
        <f>IF(AND('Mapa final'!$H$13="Baja",'Mapa final'!$L$13="Menor"),CONCATENATE("R",'Mapa final'!$A$13),"")</f>
        <v/>
      </c>
      <c r="Q32" s="313"/>
      <c r="R32" s="313" t="str">
        <f>IF(AND('Mapa final'!$H$14="Baja",'Mapa final'!$L$14="Menor"),CONCATENATE("R",'Mapa final'!$A$14),"")</f>
        <v/>
      </c>
      <c r="S32" s="313"/>
      <c r="T32" s="313" t="str">
        <f>IF(AND('Mapa final'!$H$15="Baja",'Mapa final'!$L$15="Menor"),CONCATENATE("R",'Mapa final'!$A$15),"")</f>
        <v/>
      </c>
      <c r="U32" s="314"/>
      <c r="V32" s="312" t="str">
        <f>IF(AND('Mapa final'!$H$13="Baja",'Mapa final'!$L$13="Moderado"),CONCATENATE("R",'Mapa final'!$A$13),"")</f>
        <v/>
      </c>
      <c r="W32" s="313"/>
      <c r="X32" s="313" t="str">
        <f>IF(AND('Mapa final'!$H$14="Baja",'Mapa final'!$L$14="Moderado"),CONCATENATE("R",'Mapa final'!$A$14),"")</f>
        <v/>
      </c>
      <c r="Y32" s="313"/>
      <c r="Z32" s="313" t="str">
        <f>IF(AND('Mapa final'!$H$15="Baja",'Mapa final'!$L$15="Moderado"),CONCATENATE("R",'Mapa final'!$A$15),"")</f>
        <v/>
      </c>
      <c r="AA32" s="314"/>
      <c r="AB32" s="295" t="str">
        <f>IF(AND('Mapa final'!$H$13="Baja",'Mapa final'!$L$13="Mayor"),CONCATENATE("R",'Mapa final'!$A$13),"")</f>
        <v/>
      </c>
      <c r="AC32" s="292"/>
      <c r="AD32" s="290" t="str">
        <f>IF(AND('Mapa final'!$H$14="Baja",'Mapa final'!$L$14="Mayor"),CONCATENATE("R",'Mapa final'!$A$14),"")</f>
        <v/>
      </c>
      <c r="AE32" s="290"/>
      <c r="AF32" s="290" t="str">
        <f>IF(AND('Mapa final'!$H$15="Baja",'Mapa final'!$L$15="Mayor"),CONCATENATE("R",'Mapa final'!$A$15),"")</f>
        <v/>
      </c>
      <c r="AG32" s="291"/>
      <c r="AH32" s="303" t="str">
        <f>IF(AND('Mapa final'!$H$13="Baja",'Mapa final'!$L$13="Catastrófico"),CONCATENATE("R",'Mapa final'!$A$13),"")</f>
        <v/>
      </c>
      <c r="AI32" s="304"/>
      <c r="AJ32" s="304" t="str">
        <f>IF(AND('Mapa final'!$H$14="Baja",'Mapa final'!$L$14="Catastrófico"),CONCATENATE("R",'Mapa final'!$A$14),"")</f>
        <v/>
      </c>
      <c r="AK32" s="304"/>
      <c r="AL32" s="304" t="str">
        <f>IF(AND('Mapa final'!$H$15="Baja",'Mapa final'!$L$15="Catastrófico"),CONCATENATE("R",'Mapa final'!$A$15),"")</f>
        <v/>
      </c>
      <c r="AM32" s="305"/>
      <c r="AN32" s="84"/>
      <c r="AO32" s="275"/>
      <c r="AP32" s="276"/>
      <c r="AQ32" s="276"/>
      <c r="AR32" s="276"/>
      <c r="AS32" s="276"/>
      <c r="AT32" s="277"/>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row>
    <row r="33" spans="1:80" x14ac:dyDescent="0.25">
      <c r="A33" s="84"/>
      <c r="B33" s="243"/>
      <c r="C33" s="243"/>
      <c r="D33" s="244"/>
      <c r="E33" s="284"/>
      <c r="F33" s="285"/>
      <c r="G33" s="285"/>
      <c r="H33" s="285"/>
      <c r="I33" s="298"/>
      <c r="J33" s="323"/>
      <c r="K33" s="321"/>
      <c r="L33" s="321"/>
      <c r="M33" s="321"/>
      <c r="N33" s="321"/>
      <c r="O33" s="322"/>
      <c r="P33" s="313"/>
      <c r="Q33" s="313"/>
      <c r="R33" s="313"/>
      <c r="S33" s="313"/>
      <c r="T33" s="313"/>
      <c r="U33" s="314"/>
      <c r="V33" s="312"/>
      <c r="W33" s="313"/>
      <c r="X33" s="313"/>
      <c r="Y33" s="313"/>
      <c r="Z33" s="313"/>
      <c r="AA33" s="314"/>
      <c r="AB33" s="295"/>
      <c r="AC33" s="292"/>
      <c r="AD33" s="290"/>
      <c r="AE33" s="290"/>
      <c r="AF33" s="290"/>
      <c r="AG33" s="291"/>
      <c r="AH33" s="303"/>
      <c r="AI33" s="304"/>
      <c r="AJ33" s="304"/>
      <c r="AK33" s="304"/>
      <c r="AL33" s="304"/>
      <c r="AM33" s="305"/>
      <c r="AN33" s="84"/>
      <c r="AO33" s="275"/>
      <c r="AP33" s="276"/>
      <c r="AQ33" s="276"/>
      <c r="AR33" s="276"/>
      <c r="AS33" s="276"/>
      <c r="AT33" s="277"/>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c r="BY33" s="84"/>
      <c r="BZ33" s="84"/>
      <c r="CA33" s="84"/>
      <c r="CB33" s="84"/>
    </row>
    <row r="34" spans="1:80" x14ac:dyDescent="0.25">
      <c r="A34" s="84"/>
      <c r="B34" s="243"/>
      <c r="C34" s="243"/>
      <c r="D34" s="244"/>
      <c r="E34" s="284"/>
      <c r="F34" s="285"/>
      <c r="G34" s="285"/>
      <c r="H34" s="285"/>
      <c r="I34" s="298"/>
      <c r="J34" s="323" t="str">
        <f>IF(AND('Mapa final'!$H$16="Baja",'Mapa final'!$L$16="Leve"),CONCATENATE("R",'Mapa final'!$A$16),"")</f>
        <v/>
      </c>
      <c r="K34" s="321"/>
      <c r="L34" s="321" t="str">
        <f>IF(AND('Mapa final'!$H$17="Baja",'Mapa final'!$L$17="Leve"),CONCATENATE("R",'Mapa final'!$A$17),"")</f>
        <v/>
      </c>
      <c r="M34" s="321"/>
      <c r="N34" s="321" t="str">
        <f>IF(AND('Mapa final'!$H$23="Baja",'Mapa final'!$L$23="Leve"),CONCATENATE("R",'Mapa final'!$A$23),"")</f>
        <v/>
      </c>
      <c r="O34" s="322"/>
      <c r="P34" s="313" t="str">
        <f>IF(AND('Mapa final'!$H$16="Baja",'Mapa final'!$L$16="Menor"),CONCATENATE("R",'Mapa final'!$A$16),"")</f>
        <v/>
      </c>
      <c r="Q34" s="313"/>
      <c r="R34" s="313" t="str">
        <f>IF(AND('Mapa final'!$H$17="Baja",'Mapa final'!$L$17="Menor"),CONCATENATE("R",'Mapa final'!$A$17),"")</f>
        <v/>
      </c>
      <c r="S34" s="313"/>
      <c r="T34" s="313" t="str">
        <f>IF(AND('Mapa final'!$H$23="Baja",'Mapa final'!$L$23="Menor"),CONCATENATE("R",'Mapa final'!$A$23),"")</f>
        <v/>
      </c>
      <c r="U34" s="314"/>
      <c r="V34" s="312" t="str">
        <f>IF(AND('Mapa final'!$H$16="Baja",'Mapa final'!$L$16="Moderado"),CONCATENATE("R",'Mapa final'!$A$16),"")</f>
        <v/>
      </c>
      <c r="W34" s="313"/>
      <c r="X34" s="313" t="str">
        <f>IF(AND('Mapa final'!$H$17="Baja",'Mapa final'!$L$17="Moderado"),CONCATENATE("R",'Mapa final'!$A$17),"")</f>
        <v/>
      </c>
      <c r="Y34" s="313"/>
      <c r="Z34" s="313" t="str">
        <f>IF(AND('Mapa final'!$H$23="Baja",'Mapa final'!$L$23="Moderado"),CONCATENATE("R",'Mapa final'!$A$23),"")</f>
        <v/>
      </c>
      <c r="AA34" s="314"/>
      <c r="AB34" s="295" t="str">
        <f>IF(AND('Mapa final'!$H$16="Baja",'Mapa final'!$L$16="Mayor"),CONCATENATE("R",'Mapa final'!$A$16),"")</f>
        <v/>
      </c>
      <c r="AC34" s="292"/>
      <c r="AD34" s="290" t="str">
        <f>IF(AND('Mapa final'!$H$17="Baja",'Mapa final'!$L$17="Mayor"),CONCATENATE("R",'Mapa final'!$A$17),"")</f>
        <v/>
      </c>
      <c r="AE34" s="290"/>
      <c r="AF34" s="290" t="str">
        <f>IF(AND('Mapa final'!$H$23="Baja",'Mapa final'!$L$23="Mayor"),CONCATENATE("R",'Mapa final'!$A$23),"")</f>
        <v/>
      </c>
      <c r="AG34" s="291"/>
      <c r="AH34" s="303" t="str">
        <f>IF(AND('Mapa final'!$H$16="Baja",'Mapa final'!$L$16="Catastrófico"),CONCATENATE("R",'Mapa final'!$A$16),"")</f>
        <v/>
      </c>
      <c r="AI34" s="304"/>
      <c r="AJ34" s="304" t="str">
        <f>IF(AND('Mapa final'!$H$17="Baja",'Mapa final'!$L$17="Catastrófico"),CONCATENATE("R",'Mapa final'!$A$17),"")</f>
        <v/>
      </c>
      <c r="AK34" s="304"/>
      <c r="AL34" s="304" t="str">
        <f>IF(AND('Mapa final'!$H$23="Baja",'Mapa final'!$L$23="Catastrófico"),CONCATENATE("R",'Mapa final'!$A$23),"")</f>
        <v/>
      </c>
      <c r="AM34" s="305"/>
      <c r="AN34" s="84"/>
      <c r="AO34" s="275"/>
      <c r="AP34" s="276"/>
      <c r="AQ34" s="276"/>
      <c r="AR34" s="276"/>
      <c r="AS34" s="276"/>
      <c r="AT34" s="277"/>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row>
    <row r="35" spans="1:80" x14ac:dyDescent="0.25">
      <c r="A35" s="84"/>
      <c r="B35" s="243"/>
      <c r="C35" s="243"/>
      <c r="D35" s="244"/>
      <c r="E35" s="284"/>
      <c r="F35" s="285"/>
      <c r="G35" s="285"/>
      <c r="H35" s="285"/>
      <c r="I35" s="298"/>
      <c r="J35" s="323"/>
      <c r="K35" s="321"/>
      <c r="L35" s="321"/>
      <c r="M35" s="321"/>
      <c r="N35" s="321"/>
      <c r="O35" s="322"/>
      <c r="P35" s="313"/>
      <c r="Q35" s="313"/>
      <c r="R35" s="313"/>
      <c r="S35" s="313"/>
      <c r="T35" s="313"/>
      <c r="U35" s="314"/>
      <c r="V35" s="312"/>
      <c r="W35" s="313"/>
      <c r="X35" s="313"/>
      <c r="Y35" s="313"/>
      <c r="Z35" s="313"/>
      <c r="AA35" s="314"/>
      <c r="AB35" s="295"/>
      <c r="AC35" s="292"/>
      <c r="AD35" s="290"/>
      <c r="AE35" s="290"/>
      <c r="AF35" s="290"/>
      <c r="AG35" s="291"/>
      <c r="AH35" s="303"/>
      <c r="AI35" s="304"/>
      <c r="AJ35" s="304"/>
      <c r="AK35" s="304"/>
      <c r="AL35" s="304"/>
      <c r="AM35" s="305"/>
      <c r="AN35" s="84"/>
      <c r="AO35" s="275"/>
      <c r="AP35" s="276"/>
      <c r="AQ35" s="276"/>
      <c r="AR35" s="276"/>
      <c r="AS35" s="276"/>
      <c r="AT35" s="277"/>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row>
    <row r="36" spans="1:80" x14ac:dyDescent="0.25">
      <c r="A36" s="84"/>
      <c r="B36" s="243"/>
      <c r="C36" s="243"/>
      <c r="D36" s="244"/>
      <c r="E36" s="284"/>
      <c r="F36" s="285"/>
      <c r="G36" s="285"/>
      <c r="H36" s="285"/>
      <c r="I36" s="298"/>
      <c r="J36" s="323" t="str">
        <f>IF(AND('Mapa final'!$H$29="Baja",'Mapa final'!$L$29="Leve"),CONCATENATE("R",'Mapa final'!$A$29),"")</f>
        <v/>
      </c>
      <c r="K36" s="321"/>
      <c r="L36" s="321" t="str">
        <f>IF(AND('Mapa final'!$H$35="Baja",'Mapa final'!$L$35="Leve"),CONCATENATE("R",'Mapa final'!$A$35),"")</f>
        <v/>
      </c>
      <c r="M36" s="321"/>
      <c r="N36" s="321" t="str">
        <f>IF(AND('Mapa final'!$H$41="Baja",'Mapa final'!$L$41="Leve"),CONCATENATE("R",'Mapa final'!$A$41),"")</f>
        <v/>
      </c>
      <c r="O36" s="322"/>
      <c r="P36" s="313" t="str">
        <f>IF(AND('Mapa final'!$H$29="Baja",'Mapa final'!$L$29="Menor"),CONCATENATE("R",'Mapa final'!$A$29),"")</f>
        <v/>
      </c>
      <c r="Q36" s="313"/>
      <c r="R36" s="313" t="str">
        <f>IF(AND('Mapa final'!$H$35="Baja",'Mapa final'!$L$35="Menor"),CONCATENATE("R",'Mapa final'!$A$35),"")</f>
        <v/>
      </c>
      <c r="S36" s="313"/>
      <c r="T36" s="313" t="str">
        <f>IF(AND('Mapa final'!$H$41="Baja",'Mapa final'!$L$41="Menor"),CONCATENATE("R",'Mapa final'!$A$41),"")</f>
        <v/>
      </c>
      <c r="U36" s="314"/>
      <c r="V36" s="312" t="str">
        <f>IF(AND('Mapa final'!$H$29="Baja",'Mapa final'!$L$29="Moderado"),CONCATENATE("R",'Mapa final'!$A$29),"")</f>
        <v/>
      </c>
      <c r="W36" s="313"/>
      <c r="X36" s="313" t="str">
        <f>IF(AND('Mapa final'!$H$35="Baja",'Mapa final'!$L$35="Moderado"),CONCATENATE("R",'Mapa final'!$A$35),"")</f>
        <v/>
      </c>
      <c r="Y36" s="313"/>
      <c r="Z36" s="313" t="str">
        <f>IF(AND('Mapa final'!$H$41="Baja",'Mapa final'!$L$41="Moderado"),CONCATENATE("R",'Mapa final'!$A$41),"")</f>
        <v/>
      </c>
      <c r="AA36" s="314"/>
      <c r="AB36" s="295" t="str">
        <f>IF(AND('Mapa final'!$H$29="Baja",'Mapa final'!$L$29="Mayor"),CONCATENATE("R",'Mapa final'!$A$29),"")</f>
        <v/>
      </c>
      <c r="AC36" s="292"/>
      <c r="AD36" s="290" t="str">
        <f>IF(AND('Mapa final'!$H$35="Baja",'Mapa final'!$L$35="Mayor"),CONCATENATE("R",'Mapa final'!$A$35),"")</f>
        <v/>
      </c>
      <c r="AE36" s="290"/>
      <c r="AF36" s="290" t="str">
        <f>IF(AND('Mapa final'!$H$41="Baja",'Mapa final'!$L$41="Mayor"),CONCATENATE("R",'Mapa final'!$A$41),"")</f>
        <v/>
      </c>
      <c r="AG36" s="291"/>
      <c r="AH36" s="303" t="str">
        <f>IF(AND('Mapa final'!$H$29="Baja",'Mapa final'!$L$29="Catastrófico"),CONCATENATE("R",'Mapa final'!$A$29),"")</f>
        <v/>
      </c>
      <c r="AI36" s="304"/>
      <c r="AJ36" s="304" t="str">
        <f>IF(AND('Mapa final'!$H$35="Baja",'Mapa final'!$L$35="Catastrófico"),CONCATENATE("R",'Mapa final'!$A$35),"")</f>
        <v/>
      </c>
      <c r="AK36" s="304"/>
      <c r="AL36" s="304" t="str">
        <f>IF(AND('Mapa final'!$H$41="Baja",'Mapa final'!$L$41="Catastrófico"),CONCATENATE("R",'Mapa final'!$A$41),"")</f>
        <v/>
      </c>
      <c r="AM36" s="305"/>
      <c r="AN36" s="84"/>
      <c r="AO36" s="275"/>
      <c r="AP36" s="276"/>
      <c r="AQ36" s="276"/>
      <c r="AR36" s="276"/>
      <c r="AS36" s="276"/>
      <c r="AT36" s="277"/>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row>
    <row r="37" spans="1:80" ht="15.75" thickBot="1" x14ac:dyDescent="0.3">
      <c r="A37" s="84"/>
      <c r="B37" s="243"/>
      <c r="C37" s="243"/>
      <c r="D37" s="244"/>
      <c r="E37" s="287"/>
      <c r="F37" s="288"/>
      <c r="G37" s="288"/>
      <c r="H37" s="288"/>
      <c r="I37" s="288"/>
      <c r="J37" s="324"/>
      <c r="K37" s="325"/>
      <c r="L37" s="325"/>
      <c r="M37" s="325"/>
      <c r="N37" s="325"/>
      <c r="O37" s="326"/>
      <c r="P37" s="316"/>
      <c r="Q37" s="316"/>
      <c r="R37" s="316"/>
      <c r="S37" s="316"/>
      <c r="T37" s="316"/>
      <c r="U37" s="317"/>
      <c r="V37" s="315"/>
      <c r="W37" s="316"/>
      <c r="X37" s="316"/>
      <c r="Y37" s="316"/>
      <c r="Z37" s="316"/>
      <c r="AA37" s="317"/>
      <c r="AB37" s="300"/>
      <c r="AC37" s="301"/>
      <c r="AD37" s="301"/>
      <c r="AE37" s="301"/>
      <c r="AF37" s="301"/>
      <c r="AG37" s="302"/>
      <c r="AH37" s="306"/>
      <c r="AI37" s="307"/>
      <c r="AJ37" s="307"/>
      <c r="AK37" s="307"/>
      <c r="AL37" s="307"/>
      <c r="AM37" s="308"/>
      <c r="AN37" s="84"/>
      <c r="AO37" s="278"/>
      <c r="AP37" s="279"/>
      <c r="AQ37" s="279"/>
      <c r="AR37" s="279"/>
      <c r="AS37" s="279"/>
      <c r="AT37" s="280"/>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c r="BY37" s="84"/>
      <c r="BZ37" s="84"/>
      <c r="CA37" s="84"/>
      <c r="CB37" s="84"/>
    </row>
    <row r="38" spans="1:80" x14ac:dyDescent="0.25">
      <c r="A38" s="84"/>
      <c r="B38" s="243"/>
      <c r="C38" s="243"/>
      <c r="D38" s="244"/>
      <c r="E38" s="281" t="s">
        <v>113</v>
      </c>
      <c r="F38" s="282"/>
      <c r="G38" s="282"/>
      <c r="H38" s="282"/>
      <c r="I38" s="283"/>
      <c r="J38" s="327" t="str">
        <f>IF(AND('Mapa final'!$H$10="Muy Baja",'Mapa final'!$L$10="Leve"),CONCATENATE("R",'Mapa final'!$A$10),"")</f>
        <v/>
      </c>
      <c r="K38" s="328"/>
      <c r="L38" s="328" t="str">
        <f>IF(AND('Mapa final'!$H$11="Muy Baja",'Mapa final'!$L$11="Leve"),CONCATENATE("R",'Mapa final'!$A$11),"")</f>
        <v/>
      </c>
      <c r="M38" s="328"/>
      <c r="N38" s="328" t="str">
        <f>IF(AND('Mapa final'!$H$12="Muy Baja",'Mapa final'!$L$12="Leve"),CONCATENATE("R",'Mapa final'!$A$12),"")</f>
        <v/>
      </c>
      <c r="O38" s="329"/>
      <c r="P38" s="327" t="str">
        <f>IF(AND('Mapa final'!$H$10="Muy Baja",'Mapa final'!$L$10="Menor"),CONCATENATE("R",'Mapa final'!$A$10),"")</f>
        <v/>
      </c>
      <c r="Q38" s="328"/>
      <c r="R38" s="328" t="str">
        <f>IF(AND('Mapa final'!$H$11="Muy Baja",'Mapa final'!$L$11="Menor"),CONCATENATE("R",'Mapa final'!$A$11),"")</f>
        <v/>
      </c>
      <c r="S38" s="328"/>
      <c r="T38" s="328" t="str">
        <f>IF(AND('Mapa final'!$H$12="Muy Baja",'Mapa final'!$L$12="Menor"),CONCATENATE("R",'Mapa final'!$A$12),"")</f>
        <v/>
      </c>
      <c r="U38" s="329"/>
      <c r="V38" s="318" t="str">
        <f>IF(AND('Mapa final'!$H$10="Muy Baja",'Mapa final'!$L$10="Moderado"),CONCATENATE("R",'Mapa final'!$A$10),"")</f>
        <v/>
      </c>
      <c r="W38" s="319"/>
      <c r="X38" s="319" t="str">
        <f>IF(AND('Mapa final'!$H$11="Muy Baja",'Mapa final'!$L$11="Moderado"),CONCATENATE("R",'Mapa final'!$A$11),"")</f>
        <v/>
      </c>
      <c r="Y38" s="319"/>
      <c r="Z38" s="319" t="str">
        <f>IF(AND('Mapa final'!$H$12="Muy Baja",'Mapa final'!$L$12="Moderado"),CONCATENATE("R",'Mapa final'!$A$12),"")</f>
        <v/>
      </c>
      <c r="AA38" s="320"/>
      <c r="AB38" s="293" t="str">
        <f>IF(AND('Mapa final'!$H$10="Muy Baja",'Mapa final'!$L$10="Mayor"),CONCATENATE("R",'Mapa final'!$A$10),"")</f>
        <v/>
      </c>
      <c r="AC38" s="294"/>
      <c r="AD38" s="294" t="str">
        <f>IF(AND('Mapa final'!$H$11="Muy Baja",'Mapa final'!$L$11="Mayor"),CONCATENATE("R",'Mapa final'!$A$11),"")</f>
        <v/>
      </c>
      <c r="AE38" s="294"/>
      <c r="AF38" s="294" t="str">
        <f>IF(AND('Mapa final'!$H$12="Muy Baja",'Mapa final'!$L$12="Mayor"),CONCATENATE("R",'Mapa final'!$A$12),"")</f>
        <v/>
      </c>
      <c r="AG38" s="296"/>
      <c r="AH38" s="309" t="str">
        <f>IF(AND('Mapa final'!$H$10="Muy Baja",'Mapa final'!$L$10="Catastrófico"),CONCATENATE("R",'Mapa final'!$A$10),"")</f>
        <v/>
      </c>
      <c r="AI38" s="310"/>
      <c r="AJ38" s="310" t="str">
        <f>IF(AND('Mapa final'!$H$11="Muy Baja",'Mapa final'!$L$11="Catastrófico"),CONCATENATE("R",'Mapa final'!$A$11),"")</f>
        <v/>
      </c>
      <c r="AK38" s="310"/>
      <c r="AL38" s="310" t="str">
        <f>IF(AND('Mapa final'!$H$12="Muy Baja",'Mapa final'!$L$12="Catastrófico"),CONCATENATE("R",'Mapa final'!$A$12),"")</f>
        <v/>
      </c>
      <c r="AM38" s="311"/>
      <c r="AN38" s="84"/>
      <c r="AO38" s="84"/>
      <c r="AP38" s="84"/>
      <c r="AQ38" s="84"/>
      <c r="AR38" s="84"/>
      <c r="AS38" s="84"/>
      <c r="AT38" s="84"/>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c r="BY38" s="84"/>
      <c r="BZ38" s="84"/>
      <c r="CA38" s="84"/>
      <c r="CB38" s="84"/>
    </row>
    <row r="39" spans="1:80" x14ac:dyDescent="0.25">
      <c r="A39" s="84"/>
      <c r="B39" s="243"/>
      <c r="C39" s="243"/>
      <c r="D39" s="244"/>
      <c r="E39" s="284"/>
      <c r="F39" s="285"/>
      <c r="G39" s="285"/>
      <c r="H39" s="285"/>
      <c r="I39" s="286"/>
      <c r="J39" s="323"/>
      <c r="K39" s="321"/>
      <c r="L39" s="321"/>
      <c r="M39" s="321"/>
      <c r="N39" s="321"/>
      <c r="O39" s="322"/>
      <c r="P39" s="323"/>
      <c r="Q39" s="321"/>
      <c r="R39" s="321"/>
      <c r="S39" s="321"/>
      <c r="T39" s="321"/>
      <c r="U39" s="322"/>
      <c r="V39" s="312"/>
      <c r="W39" s="313"/>
      <c r="X39" s="313"/>
      <c r="Y39" s="313"/>
      <c r="Z39" s="313"/>
      <c r="AA39" s="314"/>
      <c r="AB39" s="295"/>
      <c r="AC39" s="292"/>
      <c r="AD39" s="292"/>
      <c r="AE39" s="292"/>
      <c r="AF39" s="292"/>
      <c r="AG39" s="291"/>
      <c r="AH39" s="303"/>
      <c r="AI39" s="304"/>
      <c r="AJ39" s="304"/>
      <c r="AK39" s="304"/>
      <c r="AL39" s="304"/>
      <c r="AM39" s="305"/>
      <c r="AN39" s="84"/>
      <c r="AO39" s="84"/>
      <c r="AP39" s="84"/>
      <c r="AQ39" s="84"/>
      <c r="AR39" s="84"/>
      <c r="AS39" s="84"/>
      <c r="AT39" s="84"/>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c r="BY39" s="84"/>
      <c r="BZ39" s="84"/>
      <c r="CA39" s="84"/>
      <c r="CB39" s="84"/>
    </row>
    <row r="40" spans="1:80" x14ac:dyDescent="0.25">
      <c r="A40" s="84"/>
      <c r="B40" s="243"/>
      <c r="C40" s="243"/>
      <c r="D40" s="244"/>
      <c r="E40" s="284"/>
      <c r="F40" s="285"/>
      <c r="G40" s="285"/>
      <c r="H40" s="285"/>
      <c r="I40" s="286"/>
      <c r="J40" s="323" t="str">
        <f>IF(AND('Mapa final'!$H$13="Muy Baja",'Mapa final'!$L$13="Leve"),CONCATENATE("R",'Mapa final'!$A$13),"")</f>
        <v/>
      </c>
      <c r="K40" s="321"/>
      <c r="L40" s="321" t="str">
        <f>IF(AND('Mapa final'!$H$14="Muy Baja",'Mapa final'!$L$14="Leve"),CONCATENATE("R",'Mapa final'!$A$14),"")</f>
        <v/>
      </c>
      <c r="M40" s="321"/>
      <c r="N40" s="321" t="str">
        <f>IF(AND('Mapa final'!$H$15="Muy Baja",'Mapa final'!$L$15="Leve"),CONCATENATE("R",'Mapa final'!$A$15),"")</f>
        <v/>
      </c>
      <c r="O40" s="322"/>
      <c r="P40" s="323" t="str">
        <f>IF(AND('Mapa final'!$H$13="Muy Baja",'Mapa final'!$L$13="Menor"),CONCATENATE("R",'Mapa final'!$A$13),"")</f>
        <v/>
      </c>
      <c r="Q40" s="321"/>
      <c r="R40" s="321" t="str">
        <f>IF(AND('Mapa final'!$H$14="Muy Baja",'Mapa final'!$L$14="Menor"),CONCATENATE("R",'Mapa final'!$A$14),"")</f>
        <v/>
      </c>
      <c r="S40" s="321"/>
      <c r="T40" s="321" t="str">
        <f>IF(AND('Mapa final'!$H$15="Muy Baja",'Mapa final'!$L$15="Menor"),CONCATENATE("R",'Mapa final'!$A$15),"")</f>
        <v/>
      </c>
      <c r="U40" s="322"/>
      <c r="V40" s="312" t="str">
        <f>IF(AND('Mapa final'!$H$13="Muy Baja",'Mapa final'!$L$13="Moderado"),CONCATENATE("R",'Mapa final'!$A$13),"")</f>
        <v/>
      </c>
      <c r="W40" s="313"/>
      <c r="X40" s="313" t="str">
        <f>IF(AND('Mapa final'!$H$14="Muy Baja",'Mapa final'!$L$14="Moderado"),CONCATENATE("R",'Mapa final'!$A$14),"")</f>
        <v/>
      </c>
      <c r="Y40" s="313"/>
      <c r="Z40" s="313" t="str">
        <f>IF(AND('Mapa final'!$H$15="Muy Baja",'Mapa final'!$L$15="Moderado"),CONCATENATE("R",'Mapa final'!$A$15),"")</f>
        <v/>
      </c>
      <c r="AA40" s="314"/>
      <c r="AB40" s="295" t="str">
        <f>IF(AND('Mapa final'!$H$13="Muy Baja",'Mapa final'!$L$13="Mayor"),CONCATENATE("R",'Mapa final'!$A$13),"")</f>
        <v/>
      </c>
      <c r="AC40" s="292"/>
      <c r="AD40" s="290" t="str">
        <f>IF(AND('Mapa final'!$H$14="Muy Baja",'Mapa final'!$L$14="Mayor"),CONCATENATE("R",'Mapa final'!$A$14),"")</f>
        <v/>
      </c>
      <c r="AE40" s="290"/>
      <c r="AF40" s="290" t="str">
        <f>IF(AND('Mapa final'!$H$15="Muy Baja",'Mapa final'!$L$15="Mayor"),CONCATENATE("R",'Mapa final'!$A$15),"")</f>
        <v/>
      </c>
      <c r="AG40" s="291"/>
      <c r="AH40" s="303" t="str">
        <f>IF(AND('Mapa final'!$H$13="Muy Baja",'Mapa final'!$L$13="Catastrófico"),CONCATENATE("R",'Mapa final'!$A$13),"")</f>
        <v/>
      </c>
      <c r="AI40" s="304"/>
      <c r="AJ40" s="304" t="str">
        <f>IF(AND('Mapa final'!$H$14="Muy Baja",'Mapa final'!$L$14="Catastrófico"),CONCATENATE("R",'Mapa final'!$A$14),"")</f>
        <v/>
      </c>
      <c r="AK40" s="304"/>
      <c r="AL40" s="304" t="str">
        <f>IF(AND('Mapa final'!$H$15="Muy Baja",'Mapa final'!$L$15="Catastrófico"),CONCATENATE("R",'Mapa final'!$A$15),"")</f>
        <v/>
      </c>
      <c r="AM40" s="305"/>
      <c r="AN40" s="84"/>
      <c r="AO40" s="84"/>
      <c r="AP40" s="84"/>
      <c r="AQ40" s="84"/>
      <c r="AR40" s="84"/>
      <c r="AS40" s="84"/>
      <c r="AT40" s="84"/>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c r="BY40" s="84"/>
      <c r="BZ40" s="84"/>
      <c r="CA40" s="84"/>
      <c r="CB40" s="84"/>
    </row>
    <row r="41" spans="1:80" x14ac:dyDescent="0.25">
      <c r="A41" s="84"/>
      <c r="B41" s="243"/>
      <c r="C41" s="243"/>
      <c r="D41" s="244"/>
      <c r="E41" s="284"/>
      <c r="F41" s="285"/>
      <c r="G41" s="285"/>
      <c r="H41" s="285"/>
      <c r="I41" s="286"/>
      <c r="J41" s="323"/>
      <c r="K41" s="321"/>
      <c r="L41" s="321"/>
      <c r="M41" s="321"/>
      <c r="N41" s="321"/>
      <c r="O41" s="322"/>
      <c r="P41" s="323"/>
      <c r="Q41" s="321"/>
      <c r="R41" s="321"/>
      <c r="S41" s="321"/>
      <c r="T41" s="321"/>
      <c r="U41" s="322"/>
      <c r="V41" s="312"/>
      <c r="W41" s="313"/>
      <c r="X41" s="313"/>
      <c r="Y41" s="313"/>
      <c r="Z41" s="313"/>
      <c r="AA41" s="314"/>
      <c r="AB41" s="295"/>
      <c r="AC41" s="292"/>
      <c r="AD41" s="290"/>
      <c r="AE41" s="290"/>
      <c r="AF41" s="290"/>
      <c r="AG41" s="291"/>
      <c r="AH41" s="303"/>
      <c r="AI41" s="304"/>
      <c r="AJ41" s="304"/>
      <c r="AK41" s="304"/>
      <c r="AL41" s="304"/>
      <c r="AM41" s="305"/>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c r="BY41" s="84"/>
      <c r="BZ41" s="84"/>
      <c r="CA41" s="84"/>
      <c r="CB41" s="84"/>
    </row>
    <row r="42" spans="1:80" x14ac:dyDescent="0.25">
      <c r="A42" s="84"/>
      <c r="B42" s="243"/>
      <c r="C42" s="243"/>
      <c r="D42" s="244"/>
      <c r="E42" s="284"/>
      <c r="F42" s="285"/>
      <c r="G42" s="285"/>
      <c r="H42" s="285"/>
      <c r="I42" s="286"/>
      <c r="J42" s="323" t="str">
        <f>IF(AND('Mapa final'!$H$16="Muy Baja",'Mapa final'!$L$16="Leve"),CONCATENATE("R",'Mapa final'!$A$16),"")</f>
        <v/>
      </c>
      <c r="K42" s="321"/>
      <c r="L42" s="321" t="str">
        <f>IF(AND('Mapa final'!$H$17="Muy Baja",'Mapa final'!$L$17="Leve"),CONCATENATE("R",'Mapa final'!$A$17),"")</f>
        <v/>
      </c>
      <c r="M42" s="321"/>
      <c r="N42" s="321" t="str">
        <f>IF(AND('Mapa final'!$H$23="Muy Baja",'Mapa final'!$L$23="Leve"),CONCATENATE("R",'Mapa final'!$A$23),"")</f>
        <v/>
      </c>
      <c r="O42" s="322"/>
      <c r="P42" s="323" t="str">
        <f>IF(AND('Mapa final'!$H$16="Muy Baja",'Mapa final'!$L$16="Menor"),CONCATENATE("R",'Mapa final'!$A$16),"")</f>
        <v/>
      </c>
      <c r="Q42" s="321"/>
      <c r="R42" s="321" t="str">
        <f>IF(AND('Mapa final'!$H$17="Muy Baja",'Mapa final'!$L$17="Menor"),CONCATENATE("R",'Mapa final'!$A$17),"")</f>
        <v/>
      </c>
      <c r="S42" s="321"/>
      <c r="T42" s="321" t="str">
        <f>IF(AND('Mapa final'!$H$23="Muy Baja",'Mapa final'!$L$23="Menor"),CONCATENATE("R",'Mapa final'!$A$23),"")</f>
        <v/>
      </c>
      <c r="U42" s="322"/>
      <c r="V42" s="312" t="str">
        <f>IF(AND('Mapa final'!$H$16="Muy Baja",'Mapa final'!$L$16="Moderado"),CONCATENATE("R",'Mapa final'!$A$16),"")</f>
        <v/>
      </c>
      <c r="W42" s="313"/>
      <c r="X42" s="313" t="str">
        <f>IF(AND('Mapa final'!$H$17="Muy Baja",'Mapa final'!$L$17="Moderado"),CONCATENATE("R",'Mapa final'!$A$17),"")</f>
        <v/>
      </c>
      <c r="Y42" s="313"/>
      <c r="Z42" s="313" t="str">
        <f>IF(AND('Mapa final'!$H$23="Muy Baja",'Mapa final'!$L$23="Moderado"),CONCATENATE("R",'Mapa final'!$A$23),"")</f>
        <v/>
      </c>
      <c r="AA42" s="314"/>
      <c r="AB42" s="295" t="str">
        <f>IF(AND('Mapa final'!$H$16="Muy Baja",'Mapa final'!$L$16="Mayor"),CONCATENATE("R",'Mapa final'!$A$16),"")</f>
        <v/>
      </c>
      <c r="AC42" s="292"/>
      <c r="AD42" s="290" t="str">
        <f>IF(AND('Mapa final'!$H$17="Muy Baja",'Mapa final'!$L$17="Mayor"),CONCATENATE("R",'Mapa final'!$A$17),"")</f>
        <v/>
      </c>
      <c r="AE42" s="290"/>
      <c r="AF42" s="290" t="str">
        <f>IF(AND('Mapa final'!$H$23="Muy Baja",'Mapa final'!$L$23="Mayor"),CONCATENATE("R",'Mapa final'!$A$23),"")</f>
        <v/>
      </c>
      <c r="AG42" s="291"/>
      <c r="AH42" s="303" t="str">
        <f>IF(AND('Mapa final'!$H$16="Muy Baja",'Mapa final'!$L$16="Catastrófico"),CONCATENATE("R",'Mapa final'!$A$16),"")</f>
        <v/>
      </c>
      <c r="AI42" s="304"/>
      <c r="AJ42" s="304" t="str">
        <f>IF(AND('Mapa final'!$H$17="Muy Baja",'Mapa final'!$L$17="Catastrófico"),CONCATENATE("R",'Mapa final'!$A$17),"")</f>
        <v/>
      </c>
      <c r="AK42" s="304"/>
      <c r="AL42" s="304" t="str">
        <f>IF(AND('Mapa final'!$H$23="Muy Baja",'Mapa final'!$L$23="Catastrófico"),CONCATENATE("R",'Mapa final'!$A$23),"")</f>
        <v/>
      </c>
      <c r="AM42" s="305"/>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row>
    <row r="43" spans="1:80" x14ac:dyDescent="0.25">
      <c r="A43" s="84"/>
      <c r="B43" s="243"/>
      <c r="C43" s="243"/>
      <c r="D43" s="244"/>
      <c r="E43" s="284"/>
      <c r="F43" s="285"/>
      <c r="G43" s="285"/>
      <c r="H43" s="285"/>
      <c r="I43" s="286"/>
      <c r="J43" s="323"/>
      <c r="K43" s="321"/>
      <c r="L43" s="321"/>
      <c r="M43" s="321"/>
      <c r="N43" s="321"/>
      <c r="O43" s="322"/>
      <c r="P43" s="323"/>
      <c r="Q43" s="321"/>
      <c r="R43" s="321"/>
      <c r="S43" s="321"/>
      <c r="T43" s="321"/>
      <c r="U43" s="322"/>
      <c r="V43" s="312"/>
      <c r="W43" s="313"/>
      <c r="X43" s="313"/>
      <c r="Y43" s="313"/>
      <c r="Z43" s="313"/>
      <c r="AA43" s="314"/>
      <c r="AB43" s="295"/>
      <c r="AC43" s="292"/>
      <c r="AD43" s="290"/>
      <c r="AE43" s="290"/>
      <c r="AF43" s="290"/>
      <c r="AG43" s="291"/>
      <c r="AH43" s="303"/>
      <c r="AI43" s="304"/>
      <c r="AJ43" s="304"/>
      <c r="AK43" s="304"/>
      <c r="AL43" s="304"/>
      <c r="AM43" s="305"/>
      <c r="AN43" s="84"/>
      <c r="AO43" s="84"/>
      <c r="AP43" s="84"/>
      <c r="AQ43" s="84"/>
      <c r="AR43" s="84"/>
      <c r="AS43" s="84"/>
      <c r="AT43" s="84"/>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c r="BY43" s="84"/>
      <c r="BZ43" s="84"/>
      <c r="CA43" s="84"/>
      <c r="CB43" s="84"/>
    </row>
    <row r="44" spans="1:80" x14ac:dyDescent="0.25">
      <c r="A44" s="84"/>
      <c r="B44" s="243"/>
      <c r="C44" s="243"/>
      <c r="D44" s="244"/>
      <c r="E44" s="284"/>
      <c r="F44" s="285"/>
      <c r="G44" s="285"/>
      <c r="H44" s="285"/>
      <c r="I44" s="286"/>
      <c r="J44" s="323" t="str">
        <f>IF(AND('Mapa final'!$H$29="Muy Baja",'Mapa final'!$L$29="Leve"),CONCATENATE("R",'Mapa final'!$A$29),"")</f>
        <v/>
      </c>
      <c r="K44" s="321"/>
      <c r="L44" s="321" t="str">
        <f>IF(AND('Mapa final'!$H$35="Muy Baja",'Mapa final'!$L$35="Leve"),CONCATENATE("R",'Mapa final'!$A$35),"")</f>
        <v/>
      </c>
      <c r="M44" s="321"/>
      <c r="N44" s="321" t="str">
        <f>IF(AND('Mapa final'!$H$41="Muy Baja",'Mapa final'!$L$41="Leve"),CONCATENATE("R",'Mapa final'!$A$41),"")</f>
        <v/>
      </c>
      <c r="O44" s="322"/>
      <c r="P44" s="323" t="str">
        <f>IF(AND('Mapa final'!$H$29="Muy Baja",'Mapa final'!$L$29="Menor"),CONCATENATE("R",'Mapa final'!$A$29),"")</f>
        <v/>
      </c>
      <c r="Q44" s="321"/>
      <c r="R44" s="321" t="str">
        <f>IF(AND('Mapa final'!$H$35="Muy Baja",'Mapa final'!$L$35="Menor"),CONCATENATE("R",'Mapa final'!$A$35),"")</f>
        <v/>
      </c>
      <c r="S44" s="321"/>
      <c r="T44" s="321" t="str">
        <f>IF(AND('Mapa final'!$H$41="Muy Baja",'Mapa final'!$L$41="Menor"),CONCATENATE("R",'Mapa final'!$A$41),"")</f>
        <v/>
      </c>
      <c r="U44" s="322"/>
      <c r="V44" s="312" t="str">
        <f>IF(AND('Mapa final'!$H$29="Muy Baja",'Mapa final'!$L$29="Moderado"),CONCATENATE("R",'Mapa final'!$A$29),"")</f>
        <v/>
      </c>
      <c r="W44" s="313"/>
      <c r="X44" s="313" t="str">
        <f>IF(AND('Mapa final'!$H$35="Muy Baja",'Mapa final'!$L$35="Moderado"),CONCATENATE("R",'Mapa final'!$A$35),"")</f>
        <v/>
      </c>
      <c r="Y44" s="313"/>
      <c r="Z44" s="313" t="str">
        <f>IF(AND('Mapa final'!$H$41="Muy Baja",'Mapa final'!$L$41="Moderado"),CONCATENATE("R",'Mapa final'!$A$41),"")</f>
        <v/>
      </c>
      <c r="AA44" s="314"/>
      <c r="AB44" s="295" t="str">
        <f>IF(AND('Mapa final'!$H$29="Muy Baja",'Mapa final'!$L$29="Mayor"),CONCATENATE("R",'Mapa final'!$A$29),"")</f>
        <v/>
      </c>
      <c r="AC44" s="292"/>
      <c r="AD44" s="290" t="str">
        <f>IF(AND('Mapa final'!$H$35="Muy Baja",'Mapa final'!$L$35="Mayor"),CONCATENATE("R",'Mapa final'!$A$35),"")</f>
        <v/>
      </c>
      <c r="AE44" s="290"/>
      <c r="AF44" s="290" t="str">
        <f>IF(AND('Mapa final'!$H$41="Muy Baja",'Mapa final'!$L$41="Mayor"),CONCATENATE("R",'Mapa final'!$A$41),"")</f>
        <v/>
      </c>
      <c r="AG44" s="291"/>
      <c r="AH44" s="303" t="str">
        <f>IF(AND('Mapa final'!$H$29="Muy Baja",'Mapa final'!$L$29="Catastrófico"),CONCATENATE("R",'Mapa final'!$A$29),"")</f>
        <v/>
      </c>
      <c r="AI44" s="304"/>
      <c r="AJ44" s="304" t="str">
        <f>IF(AND('Mapa final'!$H$35="Muy Baja",'Mapa final'!$L$35="Catastrófico"),CONCATENATE("R",'Mapa final'!$A$35),"")</f>
        <v/>
      </c>
      <c r="AK44" s="304"/>
      <c r="AL44" s="304" t="str">
        <f>IF(AND('Mapa final'!$H$41="Muy Baja",'Mapa final'!$L$41="Catastrófico"),CONCATENATE("R",'Mapa final'!$A$41),"")</f>
        <v/>
      </c>
      <c r="AM44" s="305"/>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c r="BY44" s="84"/>
      <c r="BZ44" s="84"/>
      <c r="CA44" s="84"/>
      <c r="CB44" s="84"/>
    </row>
    <row r="45" spans="1:80" ht="15.75" thickBot="1" x14ac:dyDescent="0.3">
      <c r="A45" s="84"/>
      <c r="B45" s="243"/>
      <c r="C45" s="243"/>
      <c r="D45" s="244"/>
      <c r="E45" s="287"/>
      <c r="F45" s="288"/>
      <c r="G45" s="288"/>
      <c r="H45" s="288"/>
      <c r="I45" s="289"/>
      <c r="J45" s="324"/>
      <c r="K45" s="325"/>
      <c r="L45" s="325"/>
      <c r="M45" s="325"/>
      <c r="N45" s="325"/>
      <c r="O45" s="326"/>
      <c r="P45" s="324"/>
      <c r="Q45" s="325"/>
      <c r="R45" s="325"/>
      <c r="S45" s="325"/>
      <c r="T45" s="325"/>
      <c r="U45" s="326"/>
      <c r="V45" s="315"/>
      <c r="W45" s="316"/>
      <c r="X45" s="316"/>
      <c r="Y45" s="316"/>
      <c r="Z45" s="316"/>
      <c r="AA45" s="317"/>
      <c r="AB45" s="300"/>
      <c r="AC45" s="301"/>
      <c r="AD45" s="301"/>
      <c r="AE45" s="301"/>
      <c r="AF45" s="301"/>
      <c r="AG45" s="302"/>
      <c r="AH45" s="306"/>
      <c r="AI45" s="307"/>
      <c r="AJ45" s="307"/>
      <c r="AK45" s="307"/>
      <c r="AL45" s="307"/>
      <c r="AM45" s="308"/>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4"/>
      <c r="BQ45" s="84"/>
      <c r="BR45" s="84"/>
      <c r="BS45" s="84"/>
      <c r="BT45" s="84"/>
      <c r="BU45" s="84"/>
      <c r="BV45" s="84"/>
      <c r="BW45" s="84"/>
      <c r="BX45" s="84"/>
      <c r="BY45" s="84"/>
      <c r="BZ45" s="84"/>
      <c r="CA45" s="84"/>
      <c r="CB45" s="84"/>
    </row>
    <row r="46" spans="1:80" x14ac:dyDescent="0.25">
      <c r="A46" s="84"/>
      <c r="B46" s="84"/>
      <c r="C46" s="84"/>
      <c r="D46" s="84"/>
      <c r="E46" s="84"/>
      <c r="F46" s="84"/>
      <c r="G46" s="84"/>
      <c r="H46" s="84"/>
      <c r="I46" s="84"/>
      <c r="J46" s="281" t="s">
        <v>112</v>
      </c>
      <c r="K46" s="282"/>
      <c r="L46" s="282"/>
      <c r="M46" s="282"/>
      <c r="N46" s="282"/>
      <c r="O46" s="283"/>
      <c r="P46" s="281" t="s">
        <v>111</v>
      </c>
      <c r="Q46" s="282"/>
      <c r="R46" s="282"/>
      <c r="S46" s="282"/>
      <c r="T46" s="282"/>
      <c r="U46" s="283"/>
      <c r="V46" s="281" t="s">
        <v>110</v>
      </c>
      <c r="W46" s="282"/>
      <c r="X46" s="282"/>
      <c r="Y46" s="282"/>
      <c r="Z46" s="282"/>
      <c r="AA46" s="283"/>
      <c r="AB46" s="281" t="s">
        <v>109</v>
      </c>
      <c r="AC46" s="299"/>
      <c r="AD46" s="282"/>
      <c r="AE46" s="282"/>
      <c r="AF46" s="282"/>
      <c r="AG46" s="283"/>
      <c r="AH46" s="281" t="s">
        <v>108</v>
      </c>
      <c r="AI46" s="282"/>
      <c r="AJ46" s="282"/>
      <c r="AK46" s="282"/>
      <c r="AL46" s="282"/>
      <c r="AM46" s="283"/>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x14ac:dyDescent="0.25">
      <c r="A47" s="84"/>
      <c r="B47" s="84"/>
      <c r="C47" s="84"/>
      <c r="D47" s="84"/>
      <c r="E47" s="84"/>
      <c r="F47" s="84"/>
      <c r="G47" s="84"/>
      <c r="H47" s="84"/>
      <c r="I47" s="84"/>
      <c r="J47" s="284"/>
      <c r="K47" s="285"/>
      <c r="L47" s="285"/>
      <c r="M47" s="285"/>
      <c r="N47" s="285"/>
      <c r="O47" s="286"/>
      <c r="P47" s="284"/>
      <c r="Q47" s="285"/>
      <c r="R47" s="285"/>
      <c r="S47" s="285"/>
      <c r="T47" s="285"/>
      <c r="U47" s="286"/>
      <c r="V47" s="284"/>
      <c r="W47" s="285"/>
      <c r="X47" s="285"/>
      <c r="Y47" s="285"/>
      <c r="Z47" s="285"/>
      <c r="AA47" s="286"/>
      <c r="AB47" s="284"/>
      <c r="AC47" s="285"/>
      <c r="AD47" s="285"/>
      <c r="AE47" s="285"/>
      <c r="AF47" s="285"/>
      <c r="AG47" s="286"/>
      <c r="AH47" s="284"/>
      <c r="AI47" s="285"/>
      <c r="AJ47" s="285"/>
      <c r="AK47" s="285"/>
      <c r="AL47" s="285"/>
      <c r="AM47" s="286"/>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x14ac:dyDescent="0.25">
      <c r="A48" s="84"/>
      <c r="B48" s="84"/>
      <c r="C48" s="84"/>
      <c r="D48" s="84"/>
      <c r="E48" s="84"/>
      <c r="F48" s="84"/>
      <c r="G48" s="84"/>
      <c r="H48" s="84"/>
      <c r="I48" s="84"/>
      <c r="J48" s="284"/>
      <c r="K48" s="285"/>
      <c r="L48" s="285"/>
      <c r="M48" s="285"/>
      <c r="N48" s="285"/>
      <c r="O48" s="286"/>
      <c r="P48" s="284"/>
      <c r="Q48" s="285"/>
      <c r="R48" s="285"/>
      <c r="S48" s="285"/>
      <c r="T48" s="285"/>
      <c r="U48" s="286"/>
      <c r="V48" s="284"/>
      <c r="W48" s="285"/>
      <c r="X48" s="285"/>
      <c r="Y48" s="285"/>
      <c r="Z48" s="285"/>
      <c r="AA48" s="286"/>
      <c r="AB48" s="284"/>
      <c r="AC48" s="285"/>
      <c r="AD48" s="285"/>
      <c r="AE48" s="285"/>
      <c r="AF48" s="285"/>
      <c r="AG48" s="286"/>
      <c r="AH48" s="284"/>
      <c r="AI48" s="285"/>
      <c r="AJ48" s="285"/>
      <c r="AK48" s="285"/>
      <c r="AL48" s="285"/>
      <c r="AM48" s="286"/>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x14ac:dyDescent="0.25">
      <c r="A49" s="84"/>
      <c r="B49" s="84"/>
      <c r="C49" s="84"/>
      <c r="D49" s="84"/>
      <c r="E49" s="84"/>
      <c r="F49" s="84"/>
      <c r="G49" s="84"/>
      <c r="H49" s="84"/>
      <c r="I49" s="84"/>
      <c r="J49" s="284"/>
      <c r="K49" s="285"/>
      <c r="L49" s="285"/>
      <c r="M49" s="285"/>
      <c r="N49" s="285"/>
      <c r="O49" s="286"/>
      <c r="P49" s="284"/>
      <c r="Q49" s="285"/>
      <c r="R49" s="285"/>
      <c r="S49" s="285"/>
      <c r="T49" s="285"/>
      <c r="U49" s="286"/>
      <c r="V49" s="284"/>
      <c r="W49" s="285"/>
      <c r="X49" s="285"/>
      <c r="Y49" s="285"/>
      <c r="Z49" s="285"/>
      <c r="AA49" s="286"/>
      <c r="AB49" s="284"/>
      <c r="AC49" s="285"/>
      <c r="AD49" s="285"/>
      <c r="AE49" s="285"/>
      <c r="AF49" s="285"/>
      <c r="AG49" s="286"/>
      <c r="AH49" s="284"/>
      <c r="AI49" s="285"/>
      <c r="AJ49" s="285"/>
      <c r="AK49" s="285"/>
      <c r="AL49" s="285"/>
      <c r="AM49" s="286"/>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x14ac:dyDescent="0.25">
      <c r="A50" s="84"/>
      <c r="B50" s="84"/>
      <c r="C50" s="84"/>
      <c r="D50" s="84"/>
      <c r="E50" s="84"/>
      <c r="F50" s="84"/>
      <c r="G50" s="84"/>
      <c r="H50" s="84"/>
      <c r="I50" s="84"/>
      <c r="J50" s="284"/>
      <c r="K50" s="285"/>
      <c r="L50" s="285"/>
      <c r="M50" s="285"/>
      <c r="N50" s="285"/>
      <c r="O50" s="286"/>
      <c r="P50" s="284"/>
      <c r="Q50" s="285"/>
      <c r="R50" s="285"/>
      <c r="S50" s="285"/>
      <c r="T50" s="285"/>
      <c r="U50" s="286"/>
      <c r="V50" s="284"/>
      <c r="W50" s="285"/>
      <c r="X50" s="285"/>
      <c r="Y50" s="285"/>
      <c r="Z50" s="285"/>
      <c r="AA50" s="286"/>
      <c r="AB50" s="284"/>
      <c r="AC50" s="285"/>
      <c r="AD50" s="285"/>
      <c r="AE50" s="285"/>
      <c r="AF50" s="285"/>
      <c r="AG50" s="286"/>
      <c r="AH50" s="284"/>
      <c r="AI50" s="285"/>
      <c r="AJ50" s="285"/>
      <c r="AK50" s="285"/>
      <c r="AL50" s="285"/>
      <c r="AM50" s="286"/>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75" thickBot="1" x14ac:dyDescent="0.3">
      <c r="A51" s="84"/>
      <c r="B51" s="84"/>
      <c r="C51" s="84"/>
      <c r="D51" s="84"/>
      <c r="E51" s="84"/>
      <c r="F51" s="84"/>
      <c r="G51" s="84"/>
      <c r="H51" s="84"/>
      <c r="I51" s="84"/>
      <c r="J51" s="287"/>
      <c r="K51" s="288"/>
      <c r="L51" s="288"/>
      <c r="M51" s="288"/>
      <c r="N51" s="288"/>
      <c r="O51" s="289"/>
      <c r="P51" s="287"/>
      <c r="Q51" s="288"/>
      <c r="R51" s="288"/>
      <c r="S51" s="288"/>
      <c r="T51" s="288"/>
      <c r="U51" s="289"/>
      <c r="V51" s="287"/>
      <c r="W51" s="288"/>
      <c r="X51" s="288"/>
      <c r="Y51" s="288"/>
      <c r="Z51" s="288"/>
      <c r="AA51" s="289"/>
      <c r="AB51" s="287"/>
      <c r="AC51" s="288"/>
      <c r="AD51" s="288"/>
      <c r="AE51" s="288"/>
      <c r="AF51" s="288"/>
      <c r="AG51" s="289"/>
      <c r="AH51" s="287"/>
      <c r="AI51" s="288"/>
      <c r="AJ51" s="288"/>
      <c r="AK51" s="288"/>
      <c r="AL51" s="288"/>
      <c r="AM51" s="289"/>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x14ac:dyDescent="0.25">
      <c r="A52" s="84"/>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x14ac:dyDescent="0.25">
      <c r="A55" s="84"/>
      <c r="B55" s="84"/>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x14ac:dyDescent="0.25">
      <c r="A61" s="84"/>
      <c r="B61" s="84"/>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c r="BI62" s="84"/>
      <c r="BJ62" s="84"/>
      <c r="BK62" s="84"/>
      <c r="BL62" s="84"/>
      <c r="BM62" s="84"/>
      <c r="BN62" s="84"/>
      <c r="BO62" s="84"/>
      <c r="BP62" s="84"/>
      <c r="BQ62" s="84"/>
      <c r="BR62" s="84"/>
      <c r="BS62" s="84"/>
      <c r="BT62" s="84"/>
      <c r="BU62" s="84"/>
      <c r="BV62" s="84"/>
      <c r="BW62" s="84"/>
      <c r="BX62" s="84"/>
      <c r="BY62" s="84"/>
      <c r="BZ62" s="84"/>
      <c r="CA62" s="84"/>
      <c r="CB62" s="84"/>
    </row>
    <row r="63" spans="1:80" x14ac:dyDescent="0.2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row>
    <row r="64" spans="1:80" x14ac:dyDescent="0.25">
      <c r="A64" s="84"/>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4"/>
      <c r="AV64" s="84"/>
      <c r="AW64" s="84"/>
      <c r="AX64" s="84"/>
      <c r="AY64" s="84"/>
      <c r="AZ64" s="84"/>
      <c r="BA64" s="84"/>
      <c r="BB64" s="84"/>
      <c r="BC64" s="84"/>
      <c r="BD64" s="84"/>
      <c r="BE64" s="84"/>
      <c r="BF64" s="84"/>
      <c r="BG64" s="84"/>
      <c r="BH64" s="84"/>
      <c r="BI64" s="84"/>
      <c r="BJ64" s="84"/>
      <c r="BK64" s="84"/>
      <c r="BL64" s="84"/>
      <c r="BM64" s="84"/>
      <c r="BN64" s="84"/>
      <c r="BO64" s="84"/>
      <c r="BP64" s="84"/>
      <c r="BQ64" s="84"/>
      <c r="BR64" s="84"/>
      <c r="BS64" s="84"/>
      <c r="BT64" s="84"/>
      <c r="BU64" s="84"/>
      <c r="BV64" s="84"/>
      <c r="BW64" s="84"/>
      <c r="BX64" s="84"/>
      <c r="BY64" s="84"/>
      <c r="BZ64" s="84"/>
      <c r="CA64" s="84"/>
      <c r="CB64" s="84"/>
    </row>
    <row r="65" spans="1:8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84"/>
      <c r="BX65" s="84"/>
      <c r="BY65" s="84"/>
      <c r="BZ65" s="84"/>
      <c r="CA65" s="84"/>
      <c r="CB65" s="84"/>
    </row>
    <row r="66" spans="1:8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row>
    <row r="67" spans="1:8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row>
    <row r="68" spans="1:8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row>
    <row r="69" spans="1:8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row>
    <row r="70" spans="1:8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row>
    <row r="71" spans="1:8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row>
    <row r="72" spans="1:8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row>
    <row r="73" spans="1:8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row>
    <row r="74" spans="1:8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row>
    <row r="75" spans="1:8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row>
    <row r="76" spans="1:8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row>
    <row r="77" spans="1:8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row>
    <row r="78" spans="1:8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row>
    <row r="79" spans="1:8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row>
    <row r="80" spans="1:8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row>
    <row r="81" spans="1:63"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row>
    <row r="82" spans="1:63"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c r="BI82" s="84"/>
      <c r="BJ82" s="84"/>
      <c r="BK82" s="84"/>
    </row>
    <row r="83" spans="1:63"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c r="BI83" s="84"/>
      <c r="BJ83" s="84"/>
      <c r="BK83" s="84"/>
    </row>
    <row r="84" spans="1:63"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c r="BI84" s="84"/>
      <c r="BJ84" s="84"/>
      <c r="BK84" s="84"/>
    </row>
    <row r="85" spans="1:63"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c r="BI85" s="84"/>
      <c r="BJ85" s="84"/>
      <c r="BK85" s="84"/>
    </row>
    <row r="86" spans="1:63"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c r="BI86" s="84"/>
      <c r="BJ86" s="84"/>
      <c r="BK86" s="84"/>
    </row>
    <row r="87" spans="1:63"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row>
    <row r="88" spans="1:63"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c r="BI88" s="84"/>
      <c r="BJ88" s="84"/>
      <c r="BK88" s="84"/>
    </row>
    <row r="89" spans="1:63"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row>
    <row r="90" spans="1:63"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c r="BI90" s="84"/>
      <c r="BJ90" s="84"/>
      <c r="BK90" s="84"/>
    </row>
    <row r="91" spans="1:63"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c r="BI91" s="84"/>
      <c r="BJ91" s="84"/>
      <c r="BK91" s="84"/>
    </row>
    <row r="92" spans="1:63"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c r="BI92" s="84"/>
      <c r="BJ92" s="84"/>
      <c r="BK92" s="84"/>
    </row>
    <row r="93" spans="1:63"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row>
    <row r="94" spans="1:63"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c r="BI94" s="84"/>
      <c r="BJ94" s="84"/>
      <c r="BK94" s="84"/>
    </row>
    <row r="95" spans="1:63"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c r="BI95" s="84"/>
      <c r="BJ95" s="84"/>
      <c r="BK95" s="84"/>
    </row>
    <row r="96" spans="1:63"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c r="BI96" s="84"/>
      <c r="BJ96" s="84"/>
      <c r="BK96" s="84"/>
    </row>
    <row r="97" spans="1:63"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c r="BI97" s="84"/>
      <c r="BJ97" s="84"/>
      <c r="BK97" s="84"/>
    </row>
    <row r="98" spans="1:63"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c r="BI98" s="84"/>
      <c r="BJ98" s="84"/>
      <c r="BK98" s="84"/>
    </row>
    <row r="99" spans="1:63"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c r="BI99" s="84"/>
      <c r="BJ99" s="84"/>
      <c r="BK99" s="84"/>
    </row>
    <row r="100" spans="1:63"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c r="BI100" s="84"/>
      <c r="BJ100" s="84"/>
      <c r="BK100" s="84"/>
    </row>
    <row r="101" spans="1:63"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c r="BI101" s="84"/>
      <c r="BJ101" s="84"/>
      <c r="BK101" s="84"/>
    </row>
    <row r="102" spans="1:63"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c r="BI102" s="84"/>
      <c r="BJ102" s="84"/>
      <c r="BK102" s="84"/>
    </row>
    <row r="103" spans="1:63"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c r="BI103" s="84"/>
      <c r="BJ103" s="84"/>
      <c r="BK103" s="84"/>
    </row>
    <row r="104" spans="1:63"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c r="BI104" s="84"/>
      <c r="BJ104" s="84"/>
      <c r="BK104" s="84"/>
    </row>
    <row r="105" spans="1:63"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c r="BI105" s="84"/>
      <c r="BJ105" s="84"/>
      <c r="BK105" s="84"/>
    </row>
    <row r="106" spans="1:63"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c r="BI106" s="84"/>
      <c r="BJ106" s="84"/>
      <c r="BK106" s="84"/>
    </row>
    <row r="107" spans="1:63"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c r="BI107" s="84"/>
      <c r="BJ107" s="84"/>
      <c r="BK107" s="84"/>
    </row>
    <row r="108" spans="1:63"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c r="BI108" s="84"/>
      <c r="BJ108" s="84"/>
      <c r="BK108" s="84"/>
    </row>
    <row r="109" spans="1:63"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row>
    <row r="110" spans="1:63"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c r="BI110" s="84"/>
      <c r="BJ110" s="84"/>
      <c r="BK110" s="84"/>
    </row>
    <row r="111" spans="1:63"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c r="BI111" s="84"/>
      <c r="BJ111" s="84"/>
      <c r="BK111" s="84"/>
    </row>
    <row r="112" spans="1:63"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c r="BI112" s="84"/>
      <c r="BJ112" s="84"/>
      <c r="BK112" s="84"/>
    </row>
    <row r="113" spans="1:63"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c r="BI113" s="84"/>
      <c r="BJ113" s="84"/>
      <c r="BK113" s="84"/>
    </row>
    <row r="114" spans="1:63"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c r="BI114" s="84"/>
      <c r="BJ114" s="84"/>
      <c r="BK114" s="84"/>
    </row>
    <row r="115" spans="1:63"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c r="BI115" s="84"/>
      <c r="BJ115" s="84"/>
      <c r="BK115" s="84"/>
    </row>
    <row r="116" spans="1:63"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84"/>
      <c r="BK116" s="84"/>
    </row>
    <row r="117" spans="1:63"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c r="BI117" s="84"/>
      <c r="BJ117" s="84"/>
      <c r="BK117" s="84"/>
    </row>
    <row r="118" spans="1:63"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c r="BI118" s="84"/>
      <c r="BJ118" s="84"/>
      <c r="BK118" s="84"/>
    </row>
    <row r="119" spans="1:63"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c r="BI119" s="84"/>
      <c r="BJ119" s="84"/>
      <c r="BK119" s="84"/>
    </row>
    <row r="120" spans="1:63"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c r="BI120" s="84"/>
      <c r="BJ120" s="84"/>
      <c r="BK120" s="84"/>
    </row>
    <row r="121" spans="1:63"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c r="BI121" s="84"/>
      <c r="BJ121" s="84"/>
      <c r="BK121" s="84"/>
    </row>
    <row r="122" spans="1:63" x14ac:dyDescent="0.25">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c r="BI122" s="84"/>
      <c r="BJ122" s="84"/>
      <c r="BK122" s="84"/>
    </row>
    <row r="123" spans="1:63" x14ac:dyDescent="0.25">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c r="BI123" s="84"/>
      <c r="BJ123" s="84"/>
      <c r="BK123" s="84"/>
    </row>
    <row r="124" spans="1:63" x14ac:dyDescent="0.25">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c r="BI124" s="84"/>
      <c r="BJ124" s="84"/>
      <c r="BK124" s="84"/>
    </row>
    <row r="125" spans="1:63" x14ac:dyDescent="0.25">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c r="BI125" s="84"/>
      <c r="BJ125" s="84"/>
      <c r="BK125" s="84"/>
    </row>
    <row r="126" spans="1:63" x14ac:dyDescent="0.25">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c r="BI126" s="84"/>
      <c r="BJ126" s="84"/>
      <c r="BK126" s="84"/>
    </row>
    <row r="127" spans="1:63" x14ac:dyDescent="0.25">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c r="BI127" s="84"/>
      <c r="BJ127" s="84"/>
      <c r="BK127" s="84"/>
    </row>
    <row r="128" spans="1:63" x14ac:dyDescent="0.25">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c r="BI128" s="84"/>
      <c r="BJ128" s="84"/>
      <c r="BK128" s="84"/>
    </row>
    <row r="129" spans="2:63" x14ac:dyDescent="0.25">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c r="BI129" s="84"/>
      <c r="BJ129" s="84"/>
      <c r="BK129" s="84"/>
    </row>
    <row r="130" spans="2:63" x14ac:dyDescent="0.25">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c r="BI130" s="84"/>
      <c r="BJ130" s="84"/>
      <c r="BK130" s="84"/>
    </row>
    <row r="131" spans="2:63" x14ac:dyDescent="0.25">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c r="BI131" s="84"/>
      <c r="BJ131" s="84"/>
      <c r="BK131" s="84"/>
    </row>
    <row r="132" spans="2:63" x14ac:dyDescent="0.25">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c r="BI132" s="84"/>
      <c r="BJ132" s="84"/>
      <c r="BK132" s="84"/>
    </row>
    <row r="133" spans="2:63" x14ac:dyDescent="0.25">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c r="BI133" s="84"/>
      <c r="BJ133" s="84"/>
      <c r="BK133" s="84"/>
    </row>
    <row r="134" spans="2:63" x14ac:dyDescent="0.25">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c r="BI134" s="84"/>
      <c r="BJ134" s="84"/>
      <c r="BK134" s="84"/>
    </row>
    <row r="135" spans="2:63" x14ac:dyDescent="0.25">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c r="BI135" s="84"/>
      <c r="BJ135" s="84"/>
      <c r="BK135" s="84"/>
    </row>
    <row r="136" spans="2:63" x14ac:dyDescent="0.25">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c r="BI136" s="84"/>
      <c r="BJ136" s="84"/>
      <c r="BK136" s="84"/>
    </row>
    <row r="137" spans="2:63" x14ac:dyDescent="0.25">
      <c r="B137" s="84"/>
      <c r="C137" s="84"/>
      <c r="D137" s="84"/>
      <c r="E137" s="84"/>
      <c r="F137" s="84"/>
      <c r="G137" s="84"/>
      <c r="H137" s="84"/>
      <c r="I137" s="84"/>
    </row>
    <row r="138" spans="2:63" x14ac:dyDescent="0.25">
      <c r="B138" s="84"/>
      <c r="C138" s="84"/>
      <c r="D138" s="84"/>
      <c r="E138" s="84"/>
      <c r="F138" s="84"/>
      <c r="G138" s="84"/>
      <c r="H138" s="84"/>
      <c r="I138" s="84"/>
    </row>
    <row r="139" spans="2:63" x14ac:dyDescent="0.25">
      <c r="B139" s="84"/>
      <c r="C139" s="84"/>
      <c r="D139" s="84"/>
      <c r="E139" s="84"/>
      <c r="F139" s="84"/>
      <c r="G139" s="84"/>
      <c r="H139" s="84"/>
      <c r="I139" s="84"/>
    </row>
    <row r="140" spans="2:63" x14ac:dyDescent="0.25">
      <c r="B140" s="84"/>
      <c r="C140" s="84"/>
      <c r="D140" s="84"/>
      <c r="E140" s="84"/>
      <c r="F140" s="84"/>
      <c r="G140" s="84"/>
      <c r="H140" s="84"/>
      <c r="I140" s="84"/>
    </row>
  </sheetData>
  <sheetProtection algorithmName="SHA-512" hashValue="kpXlidzmWxbP3brn8k4eIEWxhYHkoNV8mMuhH1lPT/xypiCOesm15jiCfvbsOoPDCD8/umcOeC7isQqNzzQXVQ==" saltValue="e8t6+j8RQ+iPDyNDapgnxw==" spinCount="100000" sheet="1" objects="1" scenarios="1"/>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topLeftCell="A31" zoomScale="50" zoomScaleNormal="50" workbookViewId="0">
      <selection activeCell="AC19" sqref="AC19"/>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4"/>
      <c r="B1" s="84"/>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4"/>
      <c r="BB1" s="84"/>
      <c r="BC1" s="84"/>
      <c r="BD1" s="84"/>
      <c r="BE1" s="84"/>
      <c r="BF1" s="84"/>
      <c r="BG1" s="84"/>
      <c r="BH1" s="84"/>
      <c r="BI1" s="84"/>
      <c r="BJ1" s="84"/>
      <c r="BK1" s="84"/>
      <c r="BL1" s="84"/>
      <c r="BM1" s="84"/>
      <c r="BN1" s="84"/>
      <c r="BO1" s="84"/>
      <c r="BP1" s="84"/>
      <c r="BQ1" s="84"/>
      <c r="BR1" s="84"/>
      <c r="BS1" s="84"/>
      <c r="BT1" s="84"/>
      <c r="BU1" s="84"/>
      <c r="BV1" s="84"/>
      <c r="BW1" s="84"/>
      <c r="BX1" s="84"/>
      <c r="BY1" s="84"/>
      <c r="BZ1" s="84"/>
      <c r="CA1" s="84"/>
      <c r="CB1" s="84"/>
      <c r="CC1" s="84"/>
      <c r="CD1" s="84"/>
      <c r="CE1" s="84"/>
      <c r="CF1" s="84"/>
      <c r="CG1" s="84"/>
      <c r="CH1" s="84"/>
      <c r="CI1" s="84"/>
      <c r="CJ1" s="84"/>
      <c r="CK1" s="84"/>
      <c r="CL1" s="84"/>
      <c r="CM1" s="84"/>
    </row>
    <row r="2" spans="1:91" ht="18" customHeight="1" x14ac:dyDescent="0.25">
      <c r="A2" s="84"/>
      <c r="B2" s="357" t="s">
        <v>160</v>
      </c>
      <c r="C2" s="358"/>
      <c r="D2" s="358"/>
      <c r="E2" s="358"/>
      <c r="F2" s="358"/>
      <c r="G2" s="358"/>
      <c r="H2" s="358"/>
      <c r="I2" s="358"/>
      <c r="J2" s="297" t="s">
        <v>2</v>
      </c>
      <c r="K2" s="297"/>
      <c r="L2" s="297"/>
      <c r="M2" s="297"/>
      <c r="N2" s="297"/>
      <c r="O2" s="297"/>
      <c r="P2" s="297"/>
      <c r="Q2" s="297"/>
      <c r="R2" s="297"/>
      <c r="S2" s="297"/>
      <c r="T2" s="297"/>
      <c r="U2" s="297"/>
      <c r="V2" s="297"/>
      <c r="W2" s="297"/>
      <c r="X2" s="297"/>
      <c r="Y2" s="297"/>
      <c r="Z2" s="297"/>
      <c r="AA2" s="297"/>
      <c r="AB2" s="297"/>
      <c r="AC2" s="297"/>
      <c r="AD2" s="297"/>
      <c r="AE2" s="297"/>
      <c r="AF2" s="297"/>
      <c r="AG2" s="297"/>
      <c r="AH2" s="297"/>
      <c r="AI2" s="297"/>
      <c r="AJ2" s="297"/>
      <c r="AK2" s="297"/>
      <c r="AL2" s="297"/>
      <c r="AM2" s="297"/>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row>
    <row r="3" spans="1:91" ht="18.75" customHeight="1" x14ac:dyDescent="0.25">
      <c r="A3" s="84"/>
      <c r="B3" s="358"/>
      <c r="C3" s="358"/>
      <c r="D3" s="358"/>
      <c r="E3" s="358"/>
      <c r="F3" s="358"/>
      <c r="G3" s="358"/>
      <c r="H3" s="358"/>
      <c r="I3" s="358"/>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297"/>
      <c r="AK3" s="297"/>
      <c r="AL3" s="297"/>
      <c r="AM3" s="297"/>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row>
    <row r="4" spans="1:91" ht="15" customHeight="1" x14ac:dyDescent="0.25">
      <c r="A4" s="84"/>
      <c r="B4" s="358"/>
      <c r="C4" s="358"/>
      <c r="D4" s="358"/>
      <c r="E4" s="358"/>
      <c r="F4" s="358"/>
      <c r="G4" s="358"/>
      <c r="H4" s="358"/>
      <c r="I4" s="358"/>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row>
    <row r="5" spans="1:91" ht="15.75" thickBot="1" x14ac:dyDescent="0.3">
      <c r="A5" s="84"/>
      <c r="B5" s="84"/>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c r="BS5" s="84"/>
      <c r="BT5" s="84"/>
      <c r="BU5" s="84"/>
    </row>
    <row r="6" spans="1:91" ht="15" customHeight="1" x14ac:dyDescent="0.25">
      <c r="A6" s="84"/>
      <c r="B6" s="243" t="s">
        <v>4</v>
      </c>
      <c r="C6" s="243"/>
      <c r="D6" s="244"/>
      <c r="E6" s="340" t="s">
        <v>116</v>
      </c>
      <c r="F6" s="341"/>
      <c r="G6" s="341"/>
      <c r="H6" s="341"/>
      <c r="I6" s="359"/>
      <c r="J6" s="46" t="str">
        <f>IF(AND('Mapa final'!$Y$10="Muy Alta",'Mapa final'!$AA$10="Leve"),CONCATENATE("R1C",'Mapa final'!$O$10),"")</f>
        <v/>
      </c>
      <c r="K6" s="47" t="e">
        <f>IF(AND('Mapa final'!#REF!="Muy Alta",'Mapa final'!#REF!="Leve"),CONCATENATE("R1C",'Mapa final'!#REF!),"")</f>
        <v>#REF!</v>
      </c>
      <c r="L6" s="47" t="e">
        <f>IF(AND('Mapa final'!#REF!="Muy Alta",'Mapa final'!#REF!="Leve"),CONCATENATE("R1C",'Mapa final'!#REF!),"")</f>
        <v>#REF!</v>
      </c>
      <c r="M6" s="47" t="e">
        <f>IF(AND('Mapa final'!#REF!="Muy Alta",'Mapa final'!#REF!="Leve"),CONCATENATE("R1C",'Mapa final'!#REF!),"")</f>
        <v>#REF!</v>
      </c>
      <c r="N6" s="47" t="e">
        <f>IF(AND('Mapa final'!#REF!="Muy Alta",'Mapa final'!#REF!="Leve"),CONCATENATE("R1C",'Mapa final'!#REF!),"")</f>
        <v>#REF!</v>
      </c>
      <c r="O6" s="48" t="e">
        <f>IF(AND('Mapa final'!#REF!="Muy Alta",'Mapa final'!#REF!="Leve"),CONCATENATE("R1C",'Mapa final'!#REF!),"")</f>
        <v>#REF!</v>
      </c>
      <c r="P6" s="46" t="str">
        <f>IF(AND('Mapa final'!$Y$10="Muy Alta",'Mapa final'!$AA$10="Menor"),CONCATENATE("R1C",'Mapa final'!$O$10),"")</f>
        <v/>
      </c>
      <c r="Q6" s="47" t="e">
        <f>IF(AND('Mapa final'!#REF!="Muy Alta",'Mapa final'!#REF!="Menor"),CONCATENATE("R1C",'Mapa final'!#REF!),"")</f>
        <v>#REF!</v>
      </c>
      <c r="R6" s="47" t="e">
        <f>IF(AND('Mapa final'!#REF!="Muy Alta",'Mapa final'!#REF!="Menor"),CONCATENATE("R1C",'Mapa final'!#REF!),"")</f>
        <v>#REF!</v>
      </c>
      <c r="S6" s="47" t="e">
        <f>IF(AND('Mapa final'!#REF!="Muy Alta",'Mapa final'!#REF!="Menor"),CONCATENATE("R1C",'Mapa final'!#REF!),"")</f>
        <v>#REF!</v>
      </c>
      <c r="T6" s="47" t="e">
        <f>IF(AND('Mapa final'!#REF!="Muy Alta",'Mapa final'!#REF!="Menor"),CONCATENATE("R1C",'Mapa final'!#REF!),"")</f>
        <v>#REF!</v>
      </c>
      <c r="U6" s="48" t="e">
        <f>IF(AND('Mapa final'!#REF!="Muy Alta",'Mapa final'!#REF!="Menor"),CONCATENATE("R1C",'Mapa final'!#REF!),"")</f>
        <v>#REF!</v>
      </c>
      <c r="V6" s="46" t="str">
        <f>IF(AND('Mapa final'!$Y$10="Muy Alta",'Mapa final'!$AA$10="Moderado"),CONCATENATE("R1C",'Mapa final'!$O$10),"")</f>
        <v/>
      </c>
      <c r="W6" s="47" t="e">
        <f>IF(AND('Mapa final'!#REF!="Muy Alta",'Mapa final'!#REF!="Moderado"),CONCATENATE("R1C",'Mapa final'!#REF!),"")</f>
        <v>#REF!</v>
      </c>
      <c r="X6" s="47" t="e">
        <f>IF(AND('Mapa final'!#REF!="Muy Alta",'Mapa final'!#REF!="Moderado"),CONCATENATE("R1C",'Mapa final'!#REF!),"")</f>
        <v>#REF!</v>
      </c>
      <c r="Y6" s="47" t="e">
        <f>IF(AND('Mapa final'!#REF!="Muy Alta",'Mapa final'!#REF!="Moderado"),CONCATENATE("R1C",'Mapa final'!#REF!),"")</f>
        <v>#REF!</v>
      </c>
      <c r="Z6" s="47" t="e">
        <f>IF(AND('Mapa final'!#REF!="Muy Alta",'Mapa final'!#REF!="Moderado"),CONCATENATE("R1C",'Mapa final'!#REF!),"")</f>
        <v>#REF!</v>
      </c>
      <c r="AA6" s="48" t="e">
        <f>IF(AND('Mapa final'!#REF!="Muy Alta",'Mapa final'!#REF!="Moderado"),CONCATENATE("R1C",'Mapa final'!#REF!),"")</f>
        <v>#REF!</v>
      </c>
      <c r="AB6" s="46" t="str">
        <f>IF(AND('Mapa final'!$Y$10="Muy Alta",'Mapa final'!$AA$10="Mayor"),CONCATENATE("R1C",'Mapa final'!$O$10),"")</f>
        <v/>
      </c>
      <c r="AC6" s="47" t="e">
        <f>IF(AND('Mapa final'!#REF!="Muy Alta",'Mapa final'!#REF!="Mayor"),CONCATENATE("R1C",'Mapa final'!#REF!),"")</f>
        <v>#REF!</v>
      </c>
      <c r="AD6" s="47" t="e">
        <f>IF(AND('Mapa final'!#REF!="Muy Alta",'Mapa final'!#REF!="Mayor"),CONCATENATE("R1C",'Mapa final'!#REF!),"")</f>
        <v>#REF!</v>
      </c>
      <c r="AE6" s="47" t="e">
        <f>IF(AND('Mapa final'!#REF!="Muy Alta",'Mapa final'!#REF!="Mayor"),CONCATENATE("R1C",'Mapa final'!#REF!),"")</f>
        <v>#REF!</v>
      </c>
      <c r="AF6" s="47" t="e">
        <f>IF(AND('Mapa final'!#REF!="Muy Alta",'Mapa final'!#REF!="Mayor"),CONCATENATE("R1C",'Mapa final'!#REF!),"")</f>
        <v>#REF!</v>
      </c>
      <c r="AG6" s="48" t="e">
        <f>IF(AND('Mapa final'!#REF!="Muy Alta",'Mapa final'!#REF!="Mayor"),CONCATENATE("R1C",'Mapa final'!#REF!),"")</f>
        <v>#REF!</v>
      </c>
      <c r="AH6" s="49" t="str">
        <f>IF(AND('Mapa final'!$Y$10="Muy Alta",'Mapa final'!$AA$10="Catastrófico"),CONCATENATE("R1C",'Mapa final'!$O$10),"")</f>
        <v/>
      </c>
      <c r="AI6" s="50" t="e">
        <f>IF(AND('Mapa final'!#REF!="Muy Alta",'Mapa final'!#REF!="Catastrófico"),CONCATENATE("R1C",'Mapa final'!#REF!),"")</f>
        <v>#REF!</v>
      </c>
      <c r="AJ6" s="50" t="e">
        <f>IF(AND('Mapa final'!#REF!="Muy Alta",'Mapa final'!#REF!="Catastrófico"),CONCATENATE("R1C",'Mapa final'!#REF!),"")</f>
        <v>#REF!</v>
      </c>
      <c r="AK6" s="50" t="e">
        <f>IF(AND('Mapa final'!#REF!="Muy Alta",'Mapa final'!#REF!="Catastrófico"),CONCATENATE("R1C",'Mapa final'!#REF!),"")</f>
        <v>#REF!</v>
      </c>
      <c r="AL6" s="50" t="e">
        <f>IF(AND('Mapa final'!#REF!="Muy Alta",'Mapa final'!#REF!="Catastrófico"),CONCATENATE("R1C",'Mapa final'!#REF!),"")</f>
        <v>#REF!</v>
      </c>
      <c r="AM6" s="51" t="e">
        <f>IF(AND('Mapa final'!#REF!="Muy Alta",'Mapa final'!#REF!="Catastrófico"),CONCATENATE("R1C",'Mapa final'!#REF!),"")</f>
        <v>#REF!</v>
      </c>
      <c r="AN6" s="84"/>
      <c r="AO6" s="348" t="s">
        <v>79</v>
      </c>
      <c r="AP6" s="349"/>
      <c r="AQ6" s="349"/>
      <c r="AR6" s="349"/>
      <c r="AS6" s="349"/>
      <c r="AT6" s="350"/>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row>
    <row r="7" spans="1:91" ht="15" customHeight="1" x14ac:dyDescent="0.25">
      <c r="A7" s="84"/>
      <c r="B7" s="243"/>
      <c r="C7" s="243"/>
      <c r="D7" s="244"/>
      <c r="E7" s="344"/>
      <c r="F7" s="345"/>
      <c r="G7" s="345"/>
      <c r="H7" s="345"/>
      <c r="I7" s="360"/>
      <c r="J7" s="52" t="str">
        <f>IF(AND('Mapa final'!$Y$11="Muy Alta",'Mapa final'!$AA$11="Leve"),CONCATENATE("R2C",'Mapa final'!$O$11),"")</f>
        <v/>
      </c>
      <c r="K7" s="53" t="e">
        <f>IF(AND('Mapa final'!#REF!="Muy Alta",'Mapa final'!#REF!="Leve"),CONCATENATE("R2C",'Mapa final'!#REF!),"")</f>
        <v>#REF!</v>
      </c>
      <c r="L7" s="53" t="e">
        <f>IF(AND('Mapa final'!#REF!="Muy Alta",'Mapa final'!#REF!="Leve"),CONCATENATE("R2C",'Mapa final'!#REF!),"")</f>
        <v>#REF!</v>
      </c>
      <c r="M7" s="53" t="e">
        <f>IF(AND('Mapa final'!#REF!="Muy Alta",'Mapa final'!#REF!="Leve"),CONCATENATE("R2C",'Mapa final'!#REF!),"")</f>
        <v>#REF!</v>
      </c>
      <c r="N7" s="53" t="e">
        <f>IF(AND('Mapa final'!#REF!="Muy Alta",'Mapa final'!#REF!="Leve"),CONCATENATE("R2C",'Mapa final'!#REF!),"")</f>
        <v>#REF!</v>
      </c>
      <c r="O7" s="54" t="e">
        <f>IF(AND('Mapa final'!#REF!="Muy Alta",'Mapa final'!#REF!="Leve"),CONCATENATE("R2C",'Mapa final'!#REF!),"")</f>
        <v>#REF!</v>
      </c>
      <c r="P7" s="52" t="str">
        <f>IF(AND('Mapa final'!$Y$11="Muy Alta",'Mapa final'!$AA$11="Menor"),CONCATENATE("R2C",'Mapa final'!$O$11),"")</f>
        <v/>
      </c>
      <c r="Q7" s="53" t="e">
        <f>IF(AND('Mapa final'!#REF!="Muy Alta",'Mapa final'!#REF!="Menor"),CONCATENATE("R2C",'Mapa final'!#REF!),"")</f>
        <v>#REF!</v>
      </c>
      <c r="R7" s="53" t="e">
        <f>IF(AND('Mapa final'!#REF!="Muy Alta",'Mapa final'!#REF!="Menor"),CONCATENATE("R2C",'Mapa final'!#REF!),"")</f>
        <v>#REF!</v>
      </c>
      <c r="S7" s="53" t="e">
        <f>IF(AND('Mapa final'!#REF!="Muy Alta",'Mapa final'!#REF!="Menor"),CONCATENATE("R2C",'Mapa final'!#REF!),"")</f>
        <v>#REF!</v>
      </c>
      <c r="T7" s="53" t="e">
        <f>IF(AND('Mapa final'!#REF!="Muy Alta",'Mapa final'!#REF!="Menor"),CONCATENATE("R2C",'Mapa final'!#REF!),"")</f>
        <v>#REF!</v>
      </c>
      <c r="U7" s="54" t="e">
        <f>IF(AND('Mapa final'!#REF!="Muy Alta",'Mapa final'!#REF!="Menor"),CONCATENATE("R2C",'Mapa final'!#REF!),"")</f>
        <v>#REF!</v>
      </c>
      <c r="V7" s="52" t="str">
        <f>IF(AND('Mapa final'!$Y$11="Muy Alta",'Mapa final'!$AA$11="Moderado"),CONCATENATE("R2C",'Mapa final'!$O$11),"")</f>
        <v/>
      </c>
      <c r="W7" s="53" t="e">
        <f>IF(AND('Mapa final'!#REF!="Muy Alta",'Mapa final'!#REF!="Moderado"),CONCATENATE("R2C",'Mapa final'!#REF!),"")</f>
        <v>#REF!</v>
      </c>
      <c r="X7" s="53" t="e">
        <f>IF(AND('Mapa final'!#REF!="Muy Alta",'Mapa final'!#REF!="Moderado"),CONCATENATE("R2C",'Mapa final'!#REF!),"")</f>
        <v>#REF!</v>
      </c>
      <c r="Y7" s="53" t="e">
        <f>IF(AND('Mapa final'!#REF!="Muy Alta",'Mapa final'!#REF!="Moderado"),CONCATENATE("R2C",'Mapa final'!#REF!),"")</f>
        <v>#REF!</v>
      </c>
      <c r="Z7" s="53" t="e">
        <f>IF(AND('Mapa final'!#REF!="Muy Alta",'Mapa final'!#REF!="Moderado"),CONCATENATE("R2C",'Mapa final'!#REF!),"")</f>
        <v>#REF!</v>
      </c>
      <c r="AA7" s="54" t="e">
        <f>IF(AND('Mapa final'!#REF!="Muy Alta",'Mapa final'!#REF!="Moderado"),CONCATENATE("R2C",'Mapa final'!#REF!),"")</f>
        <v>#REF!</v>
      </c>
      <c r="AB7" s="52" t="str">
        <f>IF(AND('Mapa final'!$Y$11="Muy Alta",'Mapa final'!$AA$11="Mayor"),CONCATENATE("R2C",'Mapa final'!$O$11),"")</f>
        <v/>
      </c>
      <c r="AC7" s="53" t="e">
        <f>IF(AND('Mapa final'!#REF!="Muy Alta",'Mapa final'!#REF!="Mayor"),CONCATENATE("R2C",'Mapa final'!#REF!),"")</f>
        <v>#REF!</v>
      </c>
      <c r="AD7" s="53" t="e">
        <f>IF(AND('Mapa final'!#REF!="Muy Alta",'Mapa final'!#REF!="Mayor"),CONCATENATE("R2C",'Mapa final'!#REF!),"")</f>
        <v>#REF!</v>
      </c>
      <c r="AE7" s="53" t="e">
        <f>IF(AND('Mapa final'!#REF!="Muy Alta",'Mapa final'!#REF!="Mayor"),CONCATENATE("R2C",'Mapa final'!#REF!),"")</f>
        <v>#REF!</v>
      </c>
      <c r="AF7" s="53" t="e">
        <f>IF(AND('Mapa final'!#REF!="Muy Alta",'Mapa final'!#REF!="Mayor"),CONCATENATE("R2C",'Mapa final'!#REF!),"")</f>
        <v>#REF!</v>
      </c>
      <c r="AG7" s="54" t="e">
        <f>IF(AND('Mapa final'!#REF!="Muy Alta",'Mapa final'!#REF!="Mayor"),CONCATENATE("R2C",'Mapa final'!#REF!),"")</f>
        <v>#REF!</v>
      </c>
      <c r="AH7" s="55" t="str">
        <f>IF(AND('Mapa final'!$Y$11="Muy Alta",'Mapa final'!$AA$11="Catastrófico"),CONCATENATE("R2C",'Mapa final'!$O$11),"")</f>
        <v/>
      </c>
      <c r="AI7" s="56" t="e">
        <f>IF(AND('Mapa final'!#REF!="Muy Alta",'Mapa final'!#REF!="Catastrófico"),CONCATENATE("R2C",'Mapa final'!#REF!),"")</f>
        <v>#REF!</v>
      </c>
      <c r="AJ7" s="56" t="e">
        <f>IF(AND('Mapa final'!#REF!="Muy Alta",'Mapa final'!#REF!="Catastrófico"),CONCATENATE("R2C",'Mapa final'!#REF!),"")</f>
        <v>#REF!</v>
      </c>
      <c r="AK7" s="56" t="e">
        <f>IF(AND('Mapa final'!#REF!="Muy Alta",'Mapa final'!#REF!="Catastrófico"),CONCATENATE("R2C",'Mapa final'!#REF!),"")</f>
        <v>#REF!</v>
      </c>
      <c r="AL7" s="56" t="e">
        <f>IF(AND('Mapa final'!#REF!="Muy Alta",'Mapa final'!#REF!="Catastrófico"),CONCATENATE("R2C",'Mapa final'!#REF!),"")</f>
        <v>#REF!</v>
      </c>
      <c r="AM7" s="57" t="e">
        <f>IF(AND('Mapa final'!#REF!="Muy Alta",'Mapa final'!#REF!="Catastrófico"),CONCATENATE("R2C",'Mapa final'!#REF!),"")</f>
        <v>#REF!</v>
      </c>
      <c r="AN7" s="84"/>
      <c r="AO7" s="351"/>
      <c r="AP7" s="352"/>
      <c r="AQ7" s="352"/>
      <c r="AR7" s="352"/>
      <c r="AS7" s="352"/>
      <c r="AT7" s="353"/>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row>
    <row r="8" spans="1:91" ht="15" customHeight="1" x14ac:dyDescent="0.25">
      <c r="A8" s="84"/>
      <c r="B8" s="243"/>
      <c r="C8" s="243"/>
      <c r="D8" s="244"/>
      <c r="E8" s="344"/>
      <c r="F8" s="345"/>
      <c r="G8" s="345"/>
      <c r="H8" s="345"/>
      <c r="I8" s="360"/>
      <c r="J8" s="52" t="str">
        <f>IF(AND('Mapa final'!$Y$12="Muy Alta",'Mapa final'!$AA$12="Leve"),CONCATENATE("R3C",'Mapa final'!$O$12),"")</f>
        <v/>
      </c>
      <c r="K8" s="53" t="e">
        <f>IF(AND('Mapa final'!#REF!="Muy Alta",'Mapa final'!#REF!="Leve"),CONCATENATE("R3C",'Mapa final'!#REF!),"")</f>
        <v>#REF!</v>
      </c>
      <c r="L8" s="53" t="e">
        <f>IF(AND('Mapa final'!#REF!="Muy Alta",'Mapa final'!#REF!="Leve"),CONCATENATE("R3C",'Mapa final'!#REF!),"")</f>
        <v>#REF!</v>
      </c>
      <c r="M8" s="53" t="e">
        <f>IF(AND('Mapa final'!#REF!="Muy Alta",'Mapa final'!#REF!="Leve"),CONCATENATE("R3C",'Mapa final'!#REF!),"")</f>
        <v>#REF!</v>
      </c>
      <c r="N8" s="53" t="e">
        <f>IF(AND('Mapa final'!#REF!="Muy Alta",'Mapa final'!#REF!="Leve"),CONCATENATE("R3C",'Mapa final'!#REF!),"")</f>
        <v>#REF!</v>
      </c>
      <c r="O8" s="54" t="e">
        <f>IF(AND('Mapa final'!#REF!="Muy Alta",'Mapa final'!#REF!="Leve"),CONCATENATE("R3C",'Mapa final'!#REF!),"")</f>
        <v>#REF!</v>
      </c>
      <c r="P8" s="52" t="str">
        <f>IF(AND('Mapa final'!$Y$12="Muy Alta",'Mapa final'!$AA$12="Menor"),CONCATENATE("R3C",'Mapa final'!$O$12),"")</f>
        <v/>
      </c>
      <c r="Q8" s="53" t="e">
        <f>IF(AND('Mapa final'!#REF!="Muy Alta",'Mapa final'!#REF!="Menor"),CONCATENATE("R3C",'Mapa final'!#REF!),"")</f>
        <v>#REF!</v>
      </c>
      <c r="R8" s="53" t="e">
        <f>IF(AND('Mapa final'!#REF!="Muy Alta",'Mapa final'!#REF!="Menor"),CONCATENATE("R3C",'Mapa final'!#REF!),"")</f>
        <v>#REF!</v>
      </c>
      <c r="S8" s="53" t="e">
        <f>IF(AND('Mapa final'!#REF!="Muy Alta",'Mapa final'!#REF!="Menor"),CONCATENATE("R3C",'Mapa final'!#REF!),"")</f>
        <v>#REF!</v>
      </c>
      <c r="T8" s="53" t="e">
        <f>IF(AND('Mapa final'!#REF!="Muy Alta",'Mapa final'!#REF!="Menor"),CONCATENATE("R3C",'Mapa final'!#REF!),"")</f>
        <v>#REF!</v>
      </c>
      <c r="U8" s="54" t="e">
        <f>IF(AND('Mapa final'!#REF!="Muy Alta",'Mapa final'!#REF!="Menor"),CONCATENATE("R3C",'Mapa final'!#REF!),"")</f>
        <v>#REF!</v>
      </c>
      <c r="V8" s="52" t="str">
        <f>IF(AND('Mapa final'!$Y$12="Muy Alta",'Mapa final'!$AA$12="Moderado"),CONCATENATE("R3C",'Mapa final'!$O$12),"")</f>
        <v/>
      </c>
      <c r="W8" s="53" t="e">
        <f>IF(AND('Mapa final'!#REF!="Muy Alta",'Mapa final'!#REF!="Moderado"),CONCATENATE("R3C",'Mapa final'!#REF!),"")</f>
        <v>#REF!</v>
      </c>
      <c r="X8" s="53" t="e">
        <f>IF(AND('Mapa final'!#REF!="Muy Alta",'Mapa final'!#REF!="Moderado"),CONCATENATE("R3C",'Mapa final'!#REF!),"")</f>
        <v>#REF!</v>
      </c>
      <c r="Y8" s="53" t="e">
        <f>IF(AND('Mapa final'!#REF!="Muy Alta",'Mapa final'!#REF!="Moderado"),CONCATENATE("R3C",'Mapa final'!#REF!),"")</f>
        <v>#REF!</v>
      </c>
      <c r="Z8" s="53" t="e">
        <f>IF(AND('Mapa final'!#REF!="Muy Alta",'Mapa final'!#REF!="Moderado"),CONCATENATE("R3C",'Mapa final'!#REF!),"")</f>
        <v>#REF!</v>
      </c>
      <c r="AA8" s="54" t="e">
        <f>IF(AND('Mapa final'!#REF!="Muy Alta",'Mapa final'!#REF!="Moderado"),CONCATENATE("R3C",'Mapa final'!#REF!),"")</f>
        <v>#REF!</v>
      </c>
      <c r="AB8" s="52" t="str">
        <f>IF(AND('Mapa final'!$Y$12="Muy Alta",'Mapa final'!$AA$12="Mayor"),CONCATENATE("R3C",'Mapa final'!$O$12),"")</f>
        <v/>
      </c>
      <c r="AC8" s="53" t="e">
        <f>IF(AND('Mapa final'!#REF!="Muy Alta",'Mapa final'!#REF!="Mayor"),CONCATENATE("R3C",'Mapa final'!#REF!),"")</f>
        <v>#REF!</v>
      </c>
      <c r="AD8" s="53" t="e">
        <f>IF(AND('Mapa final'!#REF!="Muy Alta",'Mapa final'!#REF!="Mayor"),CONCATENATE("R3C",'Mapa final'!#REF!),"")</f>
        <v>#REF!</v>
      </c>
      <c r="AE8" s="53" t="e">
        <f>IF(AND('Mapa final'!#REF!="Muy Alta",'Mapa final'!#REF!="Mayor"),CONCATENATE("R3C",'Mapa final'!#REF!),"")</f>
        <v>#REF!</v>
      </c>
      <c r="AF8" s="53" t="e">
        <f>IF(AND('Mapa final'!#REF!="Muy Alta",'Mapa final'!#REF!="Mayor"),CONCATENATE("R3C",'Mapa final'!#REF!),"")</f>
        <v>#REF!</v>
      </c>
      <c r="AG8" s="54" t="e">
        <f>IF(AND('Mapa final'!#REF!="Muy Alta",'Mapa final'!#REF!="Mayor"),CONCATENATE("R3C",'Mapa final'!#REF!),"")</f>
        <v>#REF!</v>
      </c>
      <c r="AH8" s="55" t="str">
        <f>IF(AND('Mapa final'!$Y$12="Muy Alta",'Mapa final'!$AA$12="Catastrófico"),CONCATENATE("R3C",'Mapa final'!$O$12),"")</f>
        <v/>
      </c>
      <c r="AI8" s="56" t="e">
        <f>IF(AND('Mapa final'!#REF!="Muy Alta",'Mapa final'!#REF!="Catastrófico"),CONCATENATE("R3C",'Mapa final'!#REF!),"")</f>
        <v>#REF!</v>
      </c>
      <c r="AJ8" s="56" t="e">
        <f>IF(AND('Mapa final'!#REF!="Muy Alta",'Mapa final'!#REF!="Catastrófico"),CONCATENATE("R3C",'Mapa final'!#REF!),"")</f>
        <v>#REF!</v>
      </c>
      <c r="AK8" s="56" t="e">
        <f>IF(AND('Mapa final'!#REF!="Muy Alta",'Mapa final'!#REF!="Catastrófico"),CONCATENATE("R3C",'Mapa final'!#REF!),"")</f>
        <v>#REF!</v>
      </c>
      <c r="AL8" s="56" t="e">
        <f>IF(AND('Mapa final'!#REF!="Muy Alta",'Mapa final'!#REF!="Catastrófico"),CONCATENATE("R3C",'Mapa final'!#REF!),"")</f>
        <v>#REF!</v>
      </c>
      <c r="AM8" s="57" t="e">
        <f>IF(AND('Mapa final'!#REF!="Muy Alta",'Mapa final'!#REF!="Catastrófico"),CONCATENATE("R3C",'Mapa final'!#REF!),"")</f>
        <v>#REF!</v>
      </c>
      <c r="AN8" s="84"/>
      <c r="AO8" s="351"/>
      <c r="AP8" s="352"/>
      <c r="AQ8" s="352"/>
      <c r="AR8" s="352"/>
      <c r="AS8" s="352"/>
      <c r="AT8" s="353"/>
      <c r="AU8" s="84"/>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row>
    <row r="9" spans="1:91" ht="15" customHeight="1" x14ac:dyDescent="0.25">
      <c r="A9" s="84"/>
      <c r="B9" s="243"/>
      <c r="C9" s="243"/>
      <c r="D9" s="244"/>
      <c r="E9" s="344"/>
      <c r="F9" s="345"/>
      <c r="G9" s="345"/>
      <c r="H9" s="345"/>
      <c r="I9" s="360"/>
      <c r="J9" s="52" t="str">
        <f>IF(AND('Mapa final'!$Y$13="Muy Alta",'Mapa final'!$AA$13="Leve"),CONCATENATE("R4C",'Mapa final'!$O$13),"")</f>
        <v/>
      </c>
      <c r="K9" s="53" t="e">
        <f>IF(AND('Mapa final'!#REF!="Muy Alta",'Mapa final'!#REF!="Leve"),CONCATENATE("R4C",'Mapa final'!#REF!),"")</f>
        <v>#REF!</v>
      </c>
      <c r="L9" s="58" t="e">
        <f>IF(AND('Mapa final'!#REF!="Muy Alta",'Mapa final'!#REF!="Leve"),CONCATENATE("R4C",'Mapa final'!#REF!),"")</f>
        <v>#REF!</v>
      </c>
      <c r="M9" s="58" t="e">
        <f>IF(AND('Mapa final'!#REF!="Muy Alta",'Mapa final'!#REF!="Leve"),CONCATENATE("R4C",'Mapa final'!#REF!),"")</f>
        <v>#REF!</v>
      </c>
      <c r="N9" s="58" t="e">
        <f>IF(AND('Mapa final'!#REF!="Muy Alta",'Mapa final'!#REF!="Leve"),CONCATENATE("R4C",'Mapa final'!#REF!),"")</f>
        <v>#REF!</v>
      </c>
      <c r="O9" s="54" t="e">
        <f>IF(AND('Mapa final'!#REF!="Muy Alta",'Mapa final'!#REF!="Leve"),CONCATENATE("R4C",'Mapa final'!#REF!),"")</f>
        <v>#REF!</v>
      </c>
      <c r="P9" s="52" t="str">
        <f>IF(AND('Mapa final'!$Y$13="Muy Alta",'Mapa final'!$AA$13="Menor"),CONCATENATE("R4C",'Mapa final'!$O$13),"")</f>
        <v/>
      </c>
      <c r="Q9" s="53" t="e">
        <f>IF(AND('Mapa final'!#REF!="Muy Alta",'Mapa final'!#REF!="Menor"),CONCATENATE("R4C",'Mapa final'!#REF!),"")</f>
        <v>#REF!</v>
      </c>
      <c r="R9" s="58" t="e">
        <f>IF(AND('Mapa final'!#REF!="Muy Alta",'Mapa final'!#REF!="Menor"),CONCATENATE("R4C",'Mapa final'!#REF!),"")</f>
        <v>#REF!</v>
      </c>
      <c r="S9" s="58" t="e">
        <f>IF(AND('Mapa final'!#REF!="Muy Alta",'Mapa final'!#REF!="Menor"),CONCATENATE("R4C",'Mapa final'!#REF!),"")</f>
        <v>#REF!</v>
      </c>
      <c r="T9" s="58" t="e">
        <f>IF(AND('Mapa final'!#REF!="Muy Alta",'Mapa final'!#REF!="Menor"),CONCATENATE("R4C",'Mapa final'!#REF!),"")</f>
        <v>#REF!</v>
      </c>
      <c r="U9" s="54" t="e">
        <f>IF(AND('Mapa final'!#REF!="Muy Alta",'Mapa final'!#REF!="Menor"),CONCATENATE("R4C",'Mapa final'!#REF!),"")</f>
        <v>#REF!</v>
      </c>
      <c r="V9" s="52" t="str">
        <f>IF(AND('Mapa final'!$Y$13="Muy Alta",'Mapa final'!$AA$13="Moderado"),CONCATENATE("R4C",'Mapa final'!$O$13),"")</f>
        <v/>
      </c>
      <c r="W9" s="53" t="e">
        <f>IF(AND('Mapa final'!#REF!="Muy Alta",'Mapa final'!#REF!="Moderado"),CONCATENATE("R4C",'Mapa final'!#REF!),"")</f>
        <v>#REF!</v>
      </c>
      <c r="X9" s="58" t="e">
        <f>IF(AND('Mapa final'!#REF!="Muy Alta",'Mapa final'!#REF!="Moderado"),CONCATENATE("R4C",'Mapa final'!#REF!),"")</f>
        <v>#REF!</v>
      </c>
      <c r="Y9" s="58" t="e">
        <f>IF(AND('Mapa final'!#REF!="Muy Alta",'Mapa final'!#REF!="Moderado"),CONCATENATE("R4C",'Mapa final'!#REF!),"")</f>
        <v>#REF!</v>
      </c>
      <c r="Z9" s="58" t="e">
        <f>IF(AND('Mapa final'!#REF!="Muy Alta",'Mapa final'!#REF!="Moderado"),CONCATENATE("R4C",'Mapa final'!#REF!),"")</f>
        <v>#REF!</v>
      </c>
      <c r="AA9" s="54" t="e">
        <f>IF(AND('Mapa final'!#REF!="Muy Alta",'Mapa final'!#REF!="Moderado"),CONCATENATE("R4C",'Mapa final'!#REF!),"")</f>
        <v>#REF!</v>
      </c>
      <c r="AB9" s="52" t="str">
        <f>IF(AND('Mapa final'!$Y$13="Muy Alta",'Mapa final'!$AA$13="Mayor"),CONCATENATE("R4C",'Mapa final'!$O$13),"")</f>
        <v/>
      </c>
      <c r="AC9" s="53" t="e">
        <f>IF(AND('Mapa final'!#REF!="Muy Alta",'Mapa final'!#REF!="Mayor"),CONCATENATE("R4C",'Mapa final'!#REF!),"")</f>
        <v>#REF!</v>
      </c>
      <c r="AD9" s="58" t="e">
        <f>IF(AND('Mapa final'!#REF!="Muy Alta",'Mapa final'!#REF!="Mayor"),CONCATENATE("R4C",'Mapa final'!#REF!),"")</f>
        <v>#REF!</v>
      </c>
      <c r="AE9" s="58" t="e">
        <f>IF(AND('Mapa final'!#REF!="Muy Alta",'Mapa final'!#REF!="Mayor"),CONCATENATE("R4C",'Mapa final'!#REF!),"")</f>
        <v>#REF!</v>
      </c>
      <c r="AF9" s="58" t="e">
        <f>IF(AND('Mapa final'!#REF!="Muy Alta",'Mapa final'!#REF!="Mayor"),CONCATENATE("R4C",'Mapa final'!#REF!),"")</f>
        <v>#REF!</v>
      </c>
      <c r="AG9" s="54" t="e">
        <f>IF(AND('Mapa final'!#REF!="Muy Alta",'Mapa final'!#REF!="Mayor"),CONCATENATE("R4C",'Mapa final'!#REF!),"")</f>
        <v>#REF!</v>
      </c>
      <c r="AH9" s="55" t="str">
        <f>IF(AND('Mapa final'!$Y$13="Muy Alta",'Mapa final'!$AA$13="Catastrófico"),CONCATENATE("R4C",'Mapa final'!$O$13),"")</f>
        <v/>
      </c>
      <c r="AI9" s="56" t="e">
        <f>IF(AND('Mapa final'!#REF!="Muy Alta",'Mapa final'!#REF!="Catastrófico"),CONCATENATE("R4C",'Mapa final'!#REF!),"")</f>
        <v>#REF!</v>
      </c>
      <c r="AJ9" s="56" t="e">
        <f>IF(AND('Mapa final'!#REF!="Muy Alta",'Mapa final'!#REF!="Catastrófico"),CONCATENATE("R4C",'Mapa final'!#REF!),"")</f>
        <v>#REF!</v>
      </c>
      <c r="AK9" s="56" t="e">
        <f>IF(AND('Mapa final'!#REF!="Muy Alta",'Mapa final'!#REF!="Catastrófico"),CONCATENATE("R4C",'Mapa final'!#REF!),"")</f>
        <v>#REF!</v>
      </c>
      <c r="AL9" s="56" t="e">
        <f>IF(AND('Mapa final'!#REF!="Muy Alta",'Mapa final'!#REF!="Catastrófico"),CONCATENATE("R4C",'Mapa final'!#REF!),"")</f>
        <v>#REF!</v>
      </c>
      <c r="AM9" s="57" t="e">
        <f>IF(AND('Mapa final'!#REF!="Muy Alta",'Mapa final'!#REF!="Catastrófico"),CONCATENATE("R4C",'Mapa final'!#REF!),"")</f>
        <v>#REF!</v>
      </c>
      <c r="AN9" s="84"/>
      <c r="AO9" s="351"/>
      <c r="AP9" s="352"/>
      <c r="AQ9" s="352"/>
      <c r="AR9" s="352"/>
      <c r="AS9" s="352"/>
      <c r="AT9" s="353"/>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row>
    <row r="10" spans="1:91" ht="15" customHeight="1" x14ac:dyDescent="0.25">
      <c r="A10" s="84"/>
      <c r="B10" s="243"/>
      <c r="C10" s="243"/>
      <c r="D10" s="244"/>
      <c r="E10" s="344"/>
      <c r="F10" s="345"/>
      <c r="G10" s="345"/>
      <c r="H10" s="345"/>
      <c r="I10" s="360"/>
      <c r="J10" s="52" t="str">
        <f>IF(AND('Mapa final'!$Y$14="Muy Alta",'Mapa final'!$AA$14="Leve"),CONCATENATE("R5C",'Mapa final'!$O$14),"")</f>
        <v/>
      </c>
      <c r="K10" s="53" t="e">
        <f>IF(AND('Mapa final'!#REF!="Muy Alta",'Mapa final'!#REF!="Leve"),CONCATENATE("R5C",'Mapa final'!#REF!),"")</f>
        <v>#REF!</v>
      </c>
      <c r="L10" s="58" t="e">
        <f>IF(AND('Mapa final'!#REF!="Muy Alta",'Mapa final'!#REF!="Leve"),CONCATENATE("R5C",'Mapa final'!#REF!),"")</f>
        <v>#REF!</v>
      </c>
      <c r="M10" s="58" t="e">
        <f>IF(AND('Mapa final'!#REF!="Muy Alta",'Mapa final'!#REF!="Leve"),CONCATENATE("R5C",'Mapa final'!#REF!),"")</f>
        <v>#REF!</v>
      </c>
      <c r="N10" s="58" t="e">
        <f>IF(AND('Mapa final'!#REF!="Muy Alta",'Mapa final'!#REF!="Leve"),CONCATENATE("R5C",'Mapa final'!#REF!),"")</f>
        <v>#REF!</v>
      </c>
      <c r="O10" s="54" t="e">
        <f>IF(AND('Mapa final'!#REF!="Muy Alta",'Mapa final'!#REF!="Leve"),CONCATENATE("R5C",'Mapa final'!#REF!),"")</f>
        <v>#REF!</v>
      </c>
      <c r="P10" s="52" t="str">
        <f>IF(AND('Mapa final'!$Y$14="Muy Alta",'Mapa final'!$AA$14="Menor"),CONCATENATE("R5C",'Mapa final'!$O$14),"")</f>
        <v/>
      </c>
      <c r="Q10" s="53" t="e">
        <f>IF(AND('Mapa final'!#REF!="Muy Alta",'Mapa final'!#REF!="Menor"),CONCATENATE("R5C",'Mapa final'!#REF!),"")</f>
        <v>#REF!</v>
      </c>
      <c r="R10" s="58" t="e">
        <f>IF(AND('Mapa final'!#REF!="Muy Alta",'Mapa final'!#REF!="Menor"),CONCATENATE("R5C",'Mapa final'!#REF!),"")</f>
        <v>#REF!</v>
      </c>
      <c r="S10" s="58" t="e">
        <f>IF(AND('Mapa final'!#REF!="Muy Alta",'Mapa final'!#REF!="Menor"),CONCATENATE("R5C",'Mapa final'!#REF!),"")</f>
        <v>#REF!</v>
      </c>
      <c r="T10" s="58" t="e">
        <f>IF(AND('Mapa final'!#REF!="Muy Alta",'Mapa final'!#REF!="Menor"),CONCATENATE("R5C",'Mapa final'!#REF!),"")</f>
        <v>#REF!</v>
      </c>
      <c r="U10" s="54" t="e">
        <f>IF(AND('Mapa final'!#REF!="Muy Alta",'Mapa final'!#REF!="Menor"),CONCATENATE("R5C",'Mapa final'!#REF!),"")</f>
        <v>#REF!</v>
      </c>
      <c r="V10" s="52" t="str">
        <f>IF(AND('Mapa final'!$Y$14="Muy Alta",'Mapa final'!$AA$14="Moderado"),CONCATENATE("R5C",'Mapa final'!$O$14),"")</f>
        <v/>
      </c>
      <c r="W10" s="53" t="e">
        <f>IF(AND('Mapa final'!#REF!="Muy Alta",'Mapa final'!#REF!="Moderado"),CONCATENATE("R5C",'Mapa final'!#REF!),"")</f>
        <v>#REF!</v>
      </c>
      <c r="X10" s="58" t="e">
        <f>IF(AND('Mapa final'!#REF!="Muy Alta",'Mapa final'!#REF!="Moderado"),CONCATENATE("R5C",'Mapa final'!#REF!),"")</f>
        <v>#REF!</v>
      </c>
      <c r="Y10" s="58" t="e">
        <f>IF(AND('Mapa final'!#REF!="Muy Alta",'Mapa final'!#REF!="Moderado"),CONCATENATE("R5C",'Mapa final'!#REF!),"")</f>
        <v>#REF!</v>
      </c>
      <c r="Z10" s="58" t="e">
        <f>IF(AND('Mapa final'!#REF!="Muy Alta",'Mapa final'!#REF!="Moderado"),CONCATENATE("R5C",'Mapa final'!#REF!),"")</f>
        <v>#REF!</v>
      </c>
      <c r="AA10" s="54" t="e">
        <f>IF(AND('Mapa final'!#REF!="Muy Alta",'Mapa final'!#REF!="Moderado"),CONCATENATE("R5C",'Mapa final'!#REF!),"")</f>
        <v>#REF!</v>
      </c>
      <c r="AB10" s="52" t="str">
        <f>IF(AND('Mapa final'!$Y$14="Muy Alta",'Mapa final'!$AA$14="Mayor"),CONCATENATE("R5C",'Mapa final'!$O$14),"")</f>
        <v/>
      </c>
      <c r="AC10" s="53" t="e">
        <f>IF(AND('Mapa final'!#REF!="Muy Alta",'Mapa final'!#REF!="Mayor"),CONCATENATE("R5C",'Mapa final'!#REF!),"")</f>
        <v>#REF!</v>
      </c>
      <c r="AD10" s="58" t="e">
        <f>IF(AND('Mapa final'!#REF!="Muy Alta",'Mapa final'!#REF!="Mayor"),CONCATENATE("R5C",'Mapa final'!#REF!),"")</f>
        <v>#REF!</v>
      </c>
      <c r="AE10" s="58" t="e">
        <f>IF(AND('Mapa final'!#REF!="Muy Alta",'Mapa final'!#REF!="Mayor"),CONCATENATE("R5C",'Mapa final'!#REF!),"")</f>
        <v>#REF!</v>
      </c>
      <c r="AF10" s="58" t="e">
        <f>IF(AND('Mapa final'!#REF!="Muy Alta",'Mapa final'!#REF!="Mayor"),CONCATENATE("R5C",'Mapa final'!#REF!),"")</f>
        <v>#REF!</v>
      </c>
      <c r="AG10" s="54" t="e">
        <f>IF(AND('Mapa final'!#REF!="Muy Alta",'Mapa final'!#REF!="Mayor"),CONCATENATE("R5C",'Mapa final'!#REF!),"")</f>
        <v>#REF!</v>
      </c>
      <c r="AH10" s="55" t="str">
        <f>IF(AND('Mapa final'!$Y$14="Muy Alta",'Mapa final'!$AA$14="Catastrófico"),CONCATENATE("R5C",'Mapa final'!$O$14),"")</f>
        <v/>
      </c>
      <c r="AI10" s="56" t="e">
        <f>IF(AND('Mapa final'!#REF!="Muy Alta",'Mapa final'!#REF!="Catastrófico"),CONCATENATE("R5C",'Mapa final'!#REF!),"")</f>
        <v>#REF!</v>
      </c>
      <c r="AJ10" s="56" t="e">
        <f>IF(AND('Mapa final'!#REF!="Muy Alta",'Mapa final'!#REF!="Catastrófico"),CONCATENATE("R5C",'Mapa final'!#REF!),"")</f>
        <v>#REF!</v>
      </c>
      <c r="AK10" s="56" t="e">
        <f>IF(AND('Mapa final'!#REF!="Muy Alta",'Mapa final'!#REF!="Catastrófico"),CONCATENATE("R5C",'Mapa final'!#REF!),"")</f>
        <v>#REF!</v>
      </c>
      <c r="AL10" s="56" t="e">
        <f>IF(AND('Mapa final'!#REF!="Muy Alta",'Mapa final'!#REF!="Catastrófico"),CONCATENATE("R5C",'Mapa final'!#REF!),"")</f>
        <v>#REF!</v>
      </c>
      <c r="AM10" s="57" t="e">
        <f>IF(AND('Mapa final'!#REF!="Muy Alta",'Mapa final'!#REF!="Catastrófico"),CONCATENATE("R5C",'Mapa final'!#REF!),"")</f>
        <v>#REF!</v>
      </c>
      <c r="AN10" s="84"/>
      <c r="AO10" s="351"/>
      <c r="AP10" s="352"/>
      <c r="AQ10" s="352"/>
      <c r="AR10" s="352"/>
      <c r="AS10" s="352"/>
      <c r="AT10" s="353"/>
      <c r="AU10" s="84"/>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row>
    <row r="11" spans="1:91" ht="15" customHeight="1" x14ac:dyDescent="0.25">
      <c r="A11" s="84"/>
      <c r="B11" s="243"/>
      <c r="C11" s="243"/>
      <c r="D11" s="244"/>
      <c r="E11" s="344"/>
      <c r="F11" s="345"/>
      <c r="G11" s="345"/>
      <c r="H11" s="345"/>
      <c r="I11" s="360"/>
      <c r="J11" s="52" t="str">
        <f>IF(AND('Mapa final'!$Y$15="Muy Alta",'Mapa final'!$AA$15="Leve"),CONCATENATE("R6C",'Mapa final'!$O$15),"")</f>
        <v/>
      </c>
      <c r="K11" s="53" t="e">
        <f>IF(AND('Mapa final'!#REF!="Muy Alta",'Mapa final'!#REF!="Leve"),CONCATENATE("R6C",'Mapa final'!#REF!),"")</f>
        <v>#REF!</v>
      </c>
      <c r="L11" s="58" t="e">
        <f>IF(AND('Mapa final'!#REF!="Muy Alta",'Mapa final'!#REF!="Leve"),CONCATENATE("R6C",'Mapa final'!#REF!),"")</f>
        <v>#REF!</v>
      </c>
      <c r="M11" s="58" t="e">
        <f>IF(AND('Mapa final'!#REF!="Muy Alta",'Mapa final'!#REF!="Leve"),CONCATENATE("R6C",'Mapa final'!#REF!),"")</f>
        <v>#REF!</v>
      </c>
      <c r="N11" s="58" t="e">
        <f>IF(AND('Mapa final'!#REF!="Muy Alta",'Mapa final'!#REF!="Leve"),CONCATENATE("R6C",'Mapa final'!#REF!),"")</f>
        <v>#REF!</v>
      </c>
      <c r="O11" s="54" t="e">
        <f>IF(AND('Mapa final'!#REF!="Muy Alta",'Mapa final'!#REF!="Leve"),CONCATENATE("R6C",'Mapa final'!#REF!),"")</f>
        <v>#REF!</v>
      </c>
      <c r="P11" s="52" t="str">
        <f>IF(AND('Mapa final'!$Y$15="Muy Alta",'Mapa final'!$AA$15="Menor"),CONCATENATE("R6C",'Mapa final'!$O$15),"")</f>
        <v/>
      </c>
      <c r="Q11" s="53" t="e">
        <f>IF(AND('Mapa final'!#REF!="Muy Alta",'Mapa final'!#REF!="Menor"),CONCATENATE("R6C",'Mapa final'!#REF!),"")</f>
        <v>#REF!</v>
      </c>
      <c r="R11" s="58" t="e">
        <f>IF(AND('Mapa final'!#REF!="Muy Alta",'Mapa final'!#REF!="Menor"),CONCATENATE("R6C",'Mapa final'!#REF!),"")</f>
        <v>#REF!</v>
      </c>
      <c r="S11" s="58" t="e">
        <f>IF(AND('Mapa final'!#REF!="Muy Alta",'Mapa final'!#REF!="Menor"),CONCATENATE("R6C",'Mapa final'!#REF!),"")</f>
        <v>#REF!</v>
      </c>
      <c r="T11" s="58" t="e">
        <f>IF(AND('Mapa final'!#REF!="Muy Alta",'Mapa final'!#REF!="Menor"),CONCATENATE("R6C",'Mapa final'!#REF!),"")</f>
        <v>#REF!</v>
      </c>
      <c r="U11" s="54" t="e">
        <f>IF(AND('Mapa final'!#REF!="Muy Alta",'Mapa final'!#REF!="Menor"),CONCATENATE("R6C",'Mapa final'!#REF!),"")</f>
        <v>#REF!</v>
      </c>
      <c r="V11" s="52" t="str">
        <f>IF(AND('Mapa final'!$Y$15="Muy Alta",'Mapa final'!$AA$15="Moderado"),CONCATENATE("R6C",'Mapa final'!$O$15),"")</f>
        <v/>
      </c>
      <c r="W11" s="53" t="e">
        <f>IF(AND('Mapa final'!#REF!="Muy Alta",'Mapa final'!#REF!="Moderado"),CONCATENATE("R6C",'Mapa final'!#REF!),"")</f>
        <v>#REF!</v>
      </c>
      <c r="X11" s="58" t="e">
        <f>IF(AND('Mapa final'!#REF!="Muy Alta",'Mapa final'!#REF!="Moderado"),CONCATENATE("R6C",'Mapa final'!#REF!),"")</f>
        <v>#REF!</v>
      </c>
      <c r="Y11" s="58" t="e">
        <f>IF(AND('Mapa final'!#REF!="Muy Alta",'Mapa final'!#REF!="Moderado"),CONCATENATE("R6C",'Mapa final'!#REF!),"")</f>
        <v>#REF!</v>
      </c>
      <c r="Z11" s="58" t="e">
        <f>IF(AND('Mapa final'!#REF!="Muy Alta",'Mapa final'!#REF!="Moderado"),CONCATENATE("R6C",'Mapa final'!#REF!),"")</f>
        <v>#REF!</v>
      </c>
      <c r="AA11" s="54" t="e">
        <f>IF(AND('Mapa final'!#REF!="Muy Alta",'Mapa final'!#REF!="Moderado"),CONCATENATE("R6C",'Mapa final'!#REF!),"")</f>
        <v>#REF!</v>
      </c>
      <c r="AB11" s="52" t="str">
        <f>IF(AND('Mapa final'!$Y$15="Muy Alta",'Mapa final'!$AA$15="Mayor"),CONCATENATE("R6C",'Mapa final'!$O$15),"")</f>
        <v/>
      </c>
      <c r="AC11" s="53" t="e">
        <f>IF(AND('Mapa final'!#REF!="Muy Alta",'Mapa final'!#REF!="Mayor"),CONCATENATE("R6C",'Mapa final'!#REF!),"")</f>
        <v>#REF!</v>
      </c>
      <c r="AD11" s="58" t="e">
        <f>IF(AND('Mapa final'!#REF!="Muy Alta",'Mapa final'!#REF!="Mayor"),CONCATENATE("R6C",'Mapa final'!#REF!),"")</f>
        <v>#REF!</v>
      </c>
      <c r="AE11" s="58" t="e">
        <f>IF(AND('Mapa final'!#REF!="Muy Alta",'Mapa final'!#REF!="Mayor"),CONCATENATE("R6C",'Mapa final'!#REF!),"")</f>
        <v>#REF!</v>
      </c>
      <c r="AF11" s="58" t="e">
        <f>IF(AND('Mapa final'!#REF!="Muy Alta",'Mapa final'!#REF!="Mayor"),CONCATENATE("R6C",'Mapa final'!#REF!),"")</f>
        <v>#REF!</v>
      </c>
      <c r="AG11" s="54" t="e">
        <f>IF(AND('Mapa final'!#REF!="Muy Alta",'Mapa final'!#REF!="Mayor"),CONCATENATE("R6C",'Mapa final'!#REF!),"")</f>
        <v>#REF!</v>
      </c>
      <c r="AH11" s="55" t="str">
        <f>IF(AND('Mapa final'!$Y$15="Muy Alta",'Mapa final'!$AA$15="Catastrófico"),CONCATENATE("R6C",'Mapa final'!$O$15),"")</f>
        <v/>
      </c>
      <c r="AI11" s="56" t="e">
        <f>IF(AND('Mapa final'!#REF!="Muy Alta",'Mapa final'!#REF!="Catastrófico"),CONCATENATE("R6C",'Mapa final'!#REF!),"")</f>
        <v>#REF!</v>
      </c>
      <c r="AJ11" s="56" t="e">
        <f>IF(AND('Mapa final'!#REF!="Muy Alta",'Mapa final'!#REF!="Catastrófico"),CONCATENATE("R6C",'Mapa final'!#REF!),"")</f>
        <v>#REF!</v>
      </c>
      <c r="AK11" s="56" t="e">
        <f>IF(AND('Mapa final'!#REF!="Muy Alta",'Mapa final'!#REF!="Catastrófico"),CONCATENATE("R6C",'Mapa final'!#REF!),"")</f>
        <v>#REF!</v>
      </c>
      <c r="AL11" s="56" t="e">
        <f>IF(AND('Mapa final'!#REF!="Muy Alta",'Mapa final'!#REF!="Catastrófico"),CONCATENATE("R6C",'Mapa final'!#REF!),"")</f>
        <v>#REF!</v>
      </c>
      <c r="AM11" s="57" t="e">
        <f>IF(AND('Mapa final'!#REF!="Muy Alta",'Mapa final'!#REF!="Catastrófico"),CONCATENATE("R6C",'Mapa final'!#REF!),"")</f>
        <v>#REF!</v>
      </c>
      <c r="AN11" s="84"/>
      <c r="AO11" s="351"/>
      <c r="AP11" s="352"/>
      <c r="AQ11" s="352"/>
      <c r="AR11" s="352"/>
      <c r="AS11" s="352"/>
      <c r="AT11" s="353"/>
      <c r="AU11" s="84"/>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row>
    <row r="12" spans="1:91" ht="15" customHeight="1" x14ac:dyDescent="0.25">
      <c r="A12" s="84"/>
      <c r="B12" s="243"/>
      <c r="C12" s="243"/>
      <c r="D12" s="244"/>
      <c r="E12" s="344"/>
      <c r="F12" s="345"/>
      <c r="G12" s="345"/>
      <c r="H12" s="345"/>
      <c r="I12" s="360"/>
      <c r="J12" s="52" t="str">
        <f>IF(AND('Mapa final'!$Y$16="Muy Alta",'Mapa final'!$AA$16="Leve"),CONCATENATE("R7C",'Mapa final'!$O$16),"")</f>
        <v/>
      </c>
      <c r="K12" s="53" t="e">
        <f>IF(AND('Mapa final'!#REF!="Muy Alta",'Mapa final'!#REF!="Leve"),CONCATENATE("R7C",'Mapa final'!#REF!),"")</f>
        <v>#REF!</v>
      </c>
      <c r="L12" s="58" t="e">
        <f>IF(AND('Mapa final'!#REF!="Muy Alta",'Mapa final'!#REF!="Leve"),CONCATENATE("R7C",'Mapa final'!#REF!),"")</f>
        <v>#REF!</v>
      </c>
      <c r="M12" s="58" t="e">
        <f>IF(AND('Mapa final'!#REF!="Muy Alta",'Mapa final'!#REF!="Leve"),CONCATENATE("R7C",'Mapa final'!#REF!),"")</f>
        <v>#REF!</v>
      </c>
      <c r="N12" s="58" t="e">
        <f>IF(AND('Mapa final'!#REF!="Muy Alta",'Mapa final'!#REF!="Leve"),CONCATENATE("R7C",'Mapa final'!#REF!),"")</f>
        <v>#REF!</v>
      </c>
      <c r="O12" s="54" t="e">
        <f>IF(AND('Mapa final'!#REF!="Muy Alta",'Mapa final'!#REF!="Leve"),CONCATENATE("R7C",'Mapa final'!#REF!),"")</f>
        <v>#REF!</v>
      </c>
      <c r="P12" s="52" t="str">
        <f>IF(AND('Mapa final'!$Y$16="Muy Alta",'Mapa final'!$AA$16="Menor"),CONCATENATE("R7C",'Mapa final'!$O$16),"")</f>
        <v/>
      </c>
      <c r="Q12" s="53" t="e">
        <f>IF(AND('Mapa final'!#REF!="Muy Alta",'Mapa final'!#REF!="Menor"),CONCATENATE("R7C",'Mapa final'!#REF!),"")</f>
        <v>#REF!</v>
      </c>
      <c r="R12" s="58" t="e">
        <f>IF(AND('Mapa final'!#REF!="Muy Alta",'Mapa final'!#REF!="Menor"),CONCATENATE("R7C",'Mapa final'!#REF!),"")</f>
        <v>#REF!</v>
      </c>
      <c r="S12" s="58" t="e">
        <f>IF(AND('Mapa final'!#REF!="Muy Alta",'Mapa final'!#REF!="Menor"),CONCATENATE("R7C",'Mapa final'!#REF!),"")</f>
        <v>#REF!</v>
      </c>
      <c r="T12" s="58" t="e">
        <f>IF(AND('Mapa final'!#REF!="Muy Alta",'Mapa final'!#REF!="Menor"),CONCATENATE("R7C",'Mapa final'!#REF!),"")</f>
        <v>#REF!</v>
      </c>
      <c r="U12" s="54" t="e">
        <f>IF(AND('Mapa final'!#REF!="Muy Alta",'Mapa final'!#REF!="Menor"),CONCATENATE("R7C",'Mapa final'!#REF!),"")</f>
        <v>#REF!</v>
      </c>
      <c r="V12" s="52" t="str">
        <f>IF(AND('Mapa final'!$Y$16="Muy Alta",'Mapa final'!$AA$16="Moderado"),CONCATENATE("R7C",'Mapa final'!$O$16),"")</f>
        <v/>
      </c>
      <c r="W12" s="53" t="e">
        <f>IF(AND('Mapa final'!#REF!="Muy Alta",'Mapa final'!#REF!="Moderado"),CONCATENATE("R7C",'Mapa final'!#REF!),"")</f>
        <v>#REF!</v>
      </c>
      <c r="X12" s="58" t="e">
        <f>IF(AND('Mapa final'!#REF!="Muy Alta",'Mapa final'!#REF!="Moderado"),CONCATENATE("R7C",'Mapa final'!#REF!),"")</f>
        <v>#REF!</v>
      </c>
      <c r="Y12" s="58" t="e">
        <f>IF(AND('Mapa final'!#REF!="Muy Alta",'Mapa final'!#REF!="Moderado"),CONCATENATE("R7C",'Mapa final'!#REF!),"")</f>
        <v>#REF!</v>
      </c>
      <c r="Z12" s="58" t="e">
        <f>IF(AND('Mapa final'!#REF!="Muy Alta",'Mapa final'!#REF!="Moderado"),CONCATENATE("R7C",'Mapa final'!#REF!),"")</f>
        <v>#REF!</v>
      </c>
      <c r="AA12" s="54" t="e">
        <f>IF(AND('Mapa final'!#REF!="Muy Alta",'Mapa final'!#REF!="Moderado"),CONCATENATE("R7C",'Mapa final'!#REF!),"")</f>
        <v>#REF!</v>
      </c>
      <c r="AB12" s="52" t="str">
        <f>IF(AND('Mapa final'!$Y$16="Muy Alta",'Mapa final'!$AA$16="Mayor"),CONCATENATE("R7C",'Mapa final'!$O$16),"")</f>
        <v/>
      </c>
      <c r="AC12" s="53" t="e">
        <f>IF(AND('Mapa final'!#REF!="Muy Alta",'Mapa final'!#REF!="Mayor"),CONCATENATE("R7C",'Mapa final'!#REF!),"")</f>
        <v>#REF!</v>
      </c>
      <c r="AD12" s="58" t="e">
        <f>IF(AND('Mapa final'!#REF!="Muy Alta",'Mapa final'!#REF!="Mayor"),CONCATENATE("R7C",'Mapa final'!#REF!),"")</f>
        <v>#REF!</v>
      </c>
      <c r="AE12" s="58" t="e">
        <f>IF(AND('Mapa final'!#REF!="Muy Alta",'Mapa final'!#REF!="Mayor"),CONCATENATE("R7C",'Mapa final'!#REF!),"")</f>
        <v>#REF!</v>
      </c>
      <c r="AF12" s="58" t="e">
        <f>IF(AND('Mapa final'!#REF!="Muy Alta",'Mapa final'!#REF!="Mayor"),CONCATENATE("R7C",'Mapa final'!#REF!),"")</f>
        <v>#REF!</v>
      </c>
      <c r="AG12" s="54" t="e">
        <f>IF(AND('Mapa final'!#REF!="Muy Alta",'Mapa final'!#REF!="Mayor"),CONCATENATE("R7C",'Mapa final'!#REF!),"")</f>
        <v>#REF!</v>
      </c>
      <c r="AH12" s="55" t="str">
        <f>IF(AND('Mapa final'!$Y$16="Muy Alta",'Mapa final'!$AA$16="Catastrófico"),CONCATENATE("R7C",'Mapa final'!$O$16),"")</f>
        <v/>
      </c>
      <c r="AI12" s="56" t="e">
        <f>IF(AND('Mapa final'!#REF!="Muy Alta",'Mapa final'!#REF!="Catastrófico"),CONCATENATE("R7C",'Mapa final'!#REF!),"")</f>
        <v>#REF!</v>
      </c>
      <c r="AJ12" s="56" t="e">
        <f>IF(AND('Mapa final'!#REF!="Muy Alta",'Mapa final'!#REF!="Catastrófico"),CONCATENATE("R7C",'Mapa final'!#REF!),"")</f>
        <v>#REF!</v>
      </c>
      <c r="AK12" s="56" t="e">
        <f>IF(AND('Mapa final'!#REF!="Muy Alta",'Mapa final'!#REF!="Catastrófico"),CONCATENATE("R7C",'Mapa final'!#REF!),"")</f>
        <v>#REF!</v>
      </c>
      <c r="AL12" s="56" t="e">
        <f>IF(AND('Mapa final'!#REF!="Muy Alta",'Mapa final'!#REF!="Catastrófico"),CONCATENATE("R7C",'Mapa final'!#REF!),"")</f>
        <v>#REF!</v>
      </c>
      <c r="AM12" s="57" t="e">
        <f>IF(AND('Mapa final'!#REF!="Muy Alta",'Mapa final'!#REF!="Catastrófico"),CONCATENATE("R7C",'Mapa final'!#REF!),"")</f>
        <v>#REF!</v>
      </c>
      <c r="AN12" s="84"/>
      <c r="AO12" s="351"/>
      <c r="AP12" s="352"/>
      <c r="AQ12" s="352"/>
      <c r="AR12" s="352"/>
      <c r="AS12" s="352"/>
      <c r="AT12" s="353"/>
      <c r="AU12" s="84"/>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row>
    <row r="13" spans="1:91" ht="15" customHeight="1" x14ac:dyDescent="0.25">
      <c r="A13" s="84"/>
      <c r="B13" s="243"/>
      <c r="C13" s="243"/>
      <c r="D13" s="244"/>
      <c r="E13" s="344"/>
      <c r="F13" s="345"/>
      <c r="G13" s="345"/>
      <c r="H13" s="345"/>
      <c r="I13" s="360"/>
      <c r="J13" s="52" t="str">
        <f>IF(AND('Mapa final'!$Y$17="Muy Alta",'Mapa final'!$AA$17="Leve"),CONCATENATE("R8C",'Mapa final'!$O$17),"")</f>
        <v/>
      </c>
      <c r="K13" s="53" t="str">
        <f>IF(AND('Mapa final'!$Y$18="Muy Alta",'Mapa final'!$AA$18="Leve"),CONCATENATE("R8C",'Mapa final'!$O$18),"")</f>
        <v/>
      </c>
      <c r="L13" s="58" t="str">
        <f>IF(AND('Mapa final'!$Y$19="Muy Alta",'Mapa final'!$AA$19="Leve"),CONCATENATE("R8C",'Mapa final'!$O$19),"")</f>
        <v/>
      </c>
      <c r="M13" s="58" t="str">
        <f>IF(AND('Mapa final'!$Y$20="Muy Alta",'Mapa final'!$AA$20="Leve"),CONCATENATE("R8C",'Mapa final'!$O$20),"")</f>
        <v/>
      </c>
      <c r="N13" s="58" t="str">
        <f>IF(AND('Mapa final'!$Y$21="Muy Alta",'Mapa final'!$AA$21="Leve"),CONCATENATE("R8C",'Mapa final'!$O$21),"")</f>
        <v/>
      </c>
      <c r="O13" s="54" t="str">
        <f>IF(AND('Mapa final'!$Y$22="Muy Alta",'Mapa final'!$AA$22="Leve"),CONCATENATE("R8C",'Mapa final'!$O$22),"")</f>
        <v/>
      </c>
      <c r="P13" s="52" t="str">
        <f>IF(AND('Mapa final'!$Y$17="Muy Alta",'Mapa final'!$AA$17="Menor"),CONCATENATE("R8C",'Mapa final'!$O$17),"")</f>
        <v/>
      </c>
      <c r="Q13" s="53" t="str">
        <f>IF(AND('Mapa final'!$Y$18="Muy Alta",'Mapa final'!$AA$18="Menor"),CONCATENATE("R8C",'Mapa final'!$O$18),"")</f>
        <v/>
      </c>
      <c r="R13" s="58" t="str">
        <f>IF(AND('Mapa final'!$Y$19="Muy Alta",'Mapa final'!$AA$19="Menor"),CONCATENATE("R8C",'Mapa final'!$O$19),"")</f>
        <v/>
      </c>
      <c r="S13" s="58" t="str">
        <f>IF(AND('Mapa final'!$Y$20="Muy Alta",'Mapa final'!$AA$20="Menor"),CONCATENATE("R8C",'Mapa final'!$O$20),"")</f>
        <v/>
      </c>
      <c r="T13" s="58" t="str">
        <f>IF(AND('Mapa final'!$Y$21="Muy Alta",'Mapa final'!$AA$21="Menor"),CONCATENATE("R8C",'Mapa final'!$O$21),"")</f>
        <v/>
      </c>
      <c r="U13" s="54" t="str">
        <f>IF(AND('Mapa final'!$Y$22="Muy Alta",'Mapa final'!$AA$22="Menor"),CONCATENATE("R8C",'Mapa final'!$O$22),"")</f>
        <v/>
      </c>
      <c r="V13" s="52" t="str">
        <f>IF(AND('Mapa final'!$Y$17="Muy Alta",'Mapa final'!$AA$17="Moderado"),CONCATENATE("R8C",'Mapa final'!$O$17),"")</f>
        <v/>
      </c>
      <c r="W13" s="53" t="str">
        <f>IF(AND('Mapa final'!$Y$18="Muy Alta",'Mapa final'!$AA$18="Moderado"),CONCATENATE("R8C",'Mapa final'!$O$18),"")</f>
        <v/>
      </c>
      <c r="X13" s="58" t="str">
        <f>IF(AND('Mapa final'!$Y$19="Muy Alta",'Mapa final'!$AA$19="Moderado"),CONCATENATE("R8C",'Mapa final'!$O$19),"")</f>
        <v/>
      </c>
      <c r="Y13" s="58" t="str">
        <f>IF(AND('Mapa final'!$Y$20="Muy Alta",'Mapa final'!$AA$20="Moderado"),CONCATENATE("R8C",'Mapa final'!$O$20),"")</f>
        <v/>
      </c>
      <c r="Z13" s="58" t="str">
        <f>IF(AND('Mapa final'!$Y$21="Muy Alta",'Mapa final'!$AA$21="Moderado"),CONCATENATE("R8C",'Mapa final'!$O$21),"")</f>
        <v/>
      </c>
      <c r="AA13" s="54" t="str">
        <f>IF(AND('Mapa final'!$Y$22="Muy Alta",'Mapa final'!$AA$22="Moderado"),CONCATENATE("R8C",'Mapa final'!$O$22),"")</f>
        <v/>
      </c>
      <c r="AB13" s="52" t="str">
        <f>IF(AND('Mapa final'!$Y$17="Muy Alta",'Mapa final'!$AA$17="Mayor"),CONCATENATE("R8C",'Mapa final'!$O$17),"")</f>
        <v/>
      </c>
      <c r="AC13" s="53" t="str">
        <f>IF(AND('Mapa final'!$Y$18="Muy Alta",'Mapa final'!$AA$18="Mayor"),CONCATENATE("R8C",'Mapa final'!$O$18),"")</f>
        <v/>
      </c>
      <c r="AD13" s="58" t="str">
        <f>IF(AND('Mapa final'!$Y$19="Muy Alta",'Mapa final'!$AA$19="Mayor"),CONCATENATE("R8C",'Mapa final'!$O$19),"")</f>
        <v/>
      </c>
      <c r="AE13" s="58" t="str">
        <f>IF(AND('Mapa final'!$Y$20="Muy Alta",'Mapa final'!$AA$20="Mayor"),CONCATENATE("R8C",'Mapa final'!$O$20),"")</f>
        <v/>
      </c>
      <c r="AF13" s="58" t="str">
        <f>IF(AND('Mapa final'!$Y$21="Muy Alta",'Mapa final'!$AA$21="Mayor"),CONCATENATE("R8C",'Mapa final'!$O$21),"")</f>
        <v/>
      </c>
      <c r="AG13" s="54" t="str">
        <f>IF(AND('Mapa final'!$Y$22="Muy Alta",'Mapa final'!$AA$22="Mayor"),CONCATENATE("R8C",'Mapa final'!$O$22),"")</f>
        <v/>
      </c>
      <c r="AH13" s="55" t="str">
        <f>IF(AND('Mapa final'!$Y$17="Muy Alta",'Mapa final'!$AA$17="Catastrófico"),CONCATENATE("R8C",'Mapa final'!$O$17),"")</f>
        <v/>
      </c>
      <c r="AI13" s="56" t="str">
        <f>IF(AND('Mapa final'!$Y$18="Muy Alta",'Mapa final'!$AA$18="Catastrófico"),CONCATENATE("R8C",'Mapa final'!$O$18),"")</f>
        <v/>
      </c>
      <c r="AJ13" s="56" t="str">
        <f>IF(AND('Mapa final'!$Y$19="Muy Alta",'Mapa final'!$AA$19="Catastrófico"),CONCATENATE("R8C",'Mapa final'!$O$19),"")</f>
        <v/>
      </c>
      <c r="AK13" s="56" t="str">
        <f>IF(AND('Mapa final'!$Y$20="Muy Alta",'Mapa final'!$AA$20="Catastrófico"),CONCATENATE("R8C",'Mapa final'!$O$20),"")</f>
        <v/>
      </c>
      <c r="AL13" s="56" t="str">
        <f>IF(AND('Mapa final'!$Y$21="Muy Alta",'Mapa final'!$AA$21="Catastrófico"),CONCATENATE("R8C",'Mapa final'!$O$21),"")</f>
        <v/>
      </c>
      <c r="AM13" s="57" t="str">
        <f>IF(AND('Mapa final'!$Y$22="Muy Alta",'Mapa final'!$AA$22="Catastrófico"),CONCATENATE("R8C",'Mapa final'!$O$22),"")</f>
        <v/>
      </c>
      <c r="AN13" s="84"/>
      <c r="AO13" s="351"/>
      <c r="AP13" s="352"/>
      <c r="AQ13" s="352"/>
      <c r="AR13" s="352"/>
      <c r="AS13" s="352"/>
      <c r="AT13" s="353"/>
      <c r="AU13" s="84"/>
      <c r="AV13" s="84"/>
      <c r="AW13" s="84"/>
      <c r="AX13" s="84"/>
      <c r="AY13" s="84"/>
      <c r="AZ13" s="84"/>
      <c r="BA13" s="84"/>
      <c r="BB13" s="84"/>
      <c r="BC13" s="84"/>
      <c r="BD13" s="84"/>
      <c r="BE13" s="84"/>
      <c r="BF13" s="84"/>
      <c r="BG13" s="84"/>
      <c r="BH13" s="84"/>
      <c r="BI13" s="84"/>
      <c r="BJ13" s="84"/>
      <c r="BK13" s="84"/>
      <c r="BL13" s="84"/>
      <c r="BM13" s="84"/>
      <c r="BN13" s="84"/>
      <c r="BO13" s="84"/>
      <c r="BP13" s="84"/>
      <c r="BQ13" s="84"/>
      <c r="BR13" s="84"/>
      <c r="BS13" s="84"/>
      <c r="BT13" s="84"/>
      <c r="BU13" s="84"/>
      <c r="BV13" s="84"/>
      <c r="BW13" s="84"/>
      <c r="BX13" s="84"/>
    </row>
    <row r="14" spans="1:91" ht="15" customHeight="1" x14ac:dyDescent="0.25">
      <c r="A14" s="84"/>
      <c r="B14" s="243"/>
      <c r="C14" s="243"/>
      <c r="D14" s="244"/>
      <c r="E14" s="344"/>
      <c r="F14" s="345"/>
      <c r="G14" s="345"/>
      <c r="H14" s="345"/>
      <c r="I14" s="360"/>
      <c r="J14" s="52" t="str">
        <f>IF(AND('Mapa final'!$Y$23="Muy Alta",'Mapa final'!$AA$23="Leve"),CONCATENATE("R9C",'Mapa final'!$O$23),"")</f>
        <v/>
      </c>
      <c r="K14" s="53" t="str">
        <f>IF(AND('Mapa final'!$Y$24="Muy Alta",'Mapa final'!$AA$24="Leve"),CONCATENATE("R9C",'Mapa final'!$O$24),"")</f>
        <v/>
      </c>
      <c r="L14" s="58" t="str">
        <f>IF(AND('Mapa final'!$Y$25="Muy Alta",'Mapa final'!$AA$25="Leve"),CONCATENATE("R9C",'Mapa final'!$O$25),"")</f>
        <v/>
      </c>
      <c r="M14" s="58" t="str">
        <f>IF(AND('Mapa final'!$Y$26="Muy Alta",'Mapa final'!$AA$26="Leve"),CONCATENATE("R9C",'Mapa final'!$O$26),"")</f>
        <v/>
      </c>
      <c r="N14" s="58" t="str">
        <f>IF(AND('Mapa final'!$Y$27="Muy Alta",'Mapa final'!$AA$27="Leve"),CONCATENATE("R9C",'Mapa final'!$O$27),"")</f>
        <v/>
      </c>
      <c r="O14" s="54" t="str">
        <f>IF(AND('Mapa final'!$Y$28="Muy Alta",'Mapa final'!$AA$28="Leve"),CONCATENATE("R9C",'Mapa final'!$O$28),"")</f>
        <v/>
      </c>
      <c r="P14" s="52" t="str">
        <f>IF(AND('Mapa final'!$Y$23="Muy Alta",'Mapa final'!$AA$23="Menor"),CONCATENATE("R9C",'Mapa final'!$O$23),"")</f>
        <v/>
      </c>
      <c r="Q14" s="53" t="str">
        <f>IF(AND('Mapa final'!$Y$24="Muy Alta",'Mapa final'!$AA$24="Menor"),CONCATENATE("R9C",'Mapa final'!$O$24),"")</f>
        <v/>
      </c>
      <c r="R14" s="58" t="str">
        <f>IF(AND('Mapa final'!$Y$25="Muy Alta",'Mapa final'!$AA$25="Menor"),CONCATENATE("R9C",'Mapa final'!$O$25),"")</f>
        <v/>
      </c>
      <c r="S14" s="58" t="str">
        <f>IF(AND('Mapa final'!$Y$26="Muy Alta",'Mapa final'!$AA$26="Menor"),CONCATENATE("R9C",'Mapa final'!$O$26),"")</f>
        <v/>
      </c>
      <c r="T14" s="58" t="str">
        <f>IF(AND('Mapa final'!$Y$27="Muy Alta",'Mapa final'!$AA$27="Menor"),CONCATENATE("R9C",'Mapa final'!$O$27),"")</f>
        <v/>
      </c>
      <c r="U14" s="54" t="str">
        <f>IF(AND('Mapa final'!$Y$28="Muy Alta",'Mapa final'!$AA$28="Menor"),CONCATENATE("R9C",'Mapa final'!$O$28),"")</f>
        <v/>
      </c>
      <c r="V14" s="52" t="str">
        <f>IF(AND('Mapa final'!$Y$23="Muy Alta",'Mapa final'!$AA$23="Moderado"),CONCATENATE("R9C",'Mapa final'!$O$23),"")</f>
        <v/>
      </c>
      <c r="W14" s="53" t="str">
        <f>IF(AND('Mapa final'!$Y$24="Muy Alta",'Mapa final'!$AA$24="Moderado"),CONCATENATE("R9C",'Mapa final'!$O$24),"")</f>
        <v/>
      </c>
      <c r="X14" s="58" t="str">
        <f>IF(AND('Mapa final'!$Y$25="Muy Alta",'Mapa final'!$AA$25="Moderado"),CONCATENATE("R9C",'Mapa final'!$O$25),"")</f>
        <v/>
      </c>
      <c r="Y14" s="58" t="str">
        <f>IF(AND('Mapa final'!$Y$26="Muy Alta",'Mapa final'!$AA$26="Moderado"),CONCATENATE("R9C",'Mapa final'!$O$26),"")</f>
        <v/>
      </c>
      <c r="Z14" s="58" t="str">
        <f>IF(AND('Mapa final'!$Y$27="Muy Alta",'Mapa final'!$AA$27="Moderado"),CONCATENATE("R9C",'Mapa final'!$O$27),"")</f>
        <v/>
      </c>
      <c r="AA14" s="54" t="str">
        <f>IF(AND('Mapa final'!$Y$28="Muy Alta",'Mapa final'!$AA$28="Moderado"),CONCATENATE("R9C",'Mapa final'!$O$28),"")</f>
        <v/>
      </c>
      <c r="AB14" s="52" t="str">
        <f>IF(AND('Mapa final'!$Y$23="Muy Alta",'Mapa final'!$AA$23="Mayor"),CONCATENATE("R9C",'Mapa final'!$O$23),"")</f>
        <v/>
      </c>
      <c r="AC14" s="53" t="str">
        <f>IF(AND('Mapa final'!$Y$24="Muy Alta",'Mapa final'!$AA$24="Mayor"),CONCATENATE("R9C",'Mapa final'!$O$24),"")</f>
        <v/>
      </c>
      <c r="AD14" s="58" t="str">
        <f>IF(AND('Mapa final'!$Y$25="Muy Alta",'Mapa final'!$AA$25="Mayor"),CONCATENATE("R9C",'Mapa final'!$O$25),"")</f>
        <v/>
      </c>
      <c r="AE14" s="58" t="str">
        <f>IF(AND('Mapa final'!$Y$26="Muy Alta",'Mapa final'!$AA$26="Mayor"),CONCATENATE("R9C",'Mapa final'!$O$26),"")</f>
        <v/>
      </c>
      <c r="AF14" s="58" t="str">
        <f>IF(AND('Mapa final'!$Y$27="Muy Alta",'Mapa final'!$AA$27="Mayor"),CONCATENATE("R9C",'Mapa final'!$O$27),"")</f>
        <v/>
      </c>
      <c r="AG14" s="54" t="str">
        <f>IF(AND('Mapa final'!$Y$28="Muy Alta",'Mapa final'!$AA$28="Mayor"),CONCATENATE("R9C",'Mapa final'!$O$28),"")</f>
        <v/>
      </c>
      <c r="AH14" s="55" t="str">
        <f>IF(AND('Mapa final'!$Y$23="Muy Alta",'Mapa final'!$AA$23="Catastrófico"),CONCATENATE("R9C",'Mapa final'!$O$23),"")</f>
        <v/>
      </c>
      <c r="AI14" s="56" t="str">
        <f>IF(AND('Mapa final'!$Y$24="Muy Alta",'Mapa final'!$AA$24="Catastrófico"),CONCATENATE("R9C",'Mapa final'!$O$24),"")</f>
        <v/>
      </c>
      <c r="AJ14" s="56" t="str">
        <f>IF(AND('Mapa final'!$Y$25="Muy Alta",'Mapa final'!$AA$25="Catastrófico"),CONCATENATE("R9C",'Mapa final'!$O$25),"")</f>
        <v/>
      </c>
      <c r="AK14" s="56" t="str">
        <f>IF(AND('Mapa final'!$Y$26="Muy Alta",'Mapa final'!$AA$26="Catastrófico"),CONCATENATE("R9C",'Mapa final'!$O$26),"")</f>
        <v/>
      </c>
      <c r="AL14" s="56" t="str">
        <f>IF(AND('Mapa final'!$Y$27="Muy Alta",'Mapa final'!$AA$27="Catastrófico"),CONCATENATE("R9C",'Mapa final'!$O$27),"")</f>
        <v/>
      </c>
      <c r="AM14" s="57" t="str">
        <f>IF(AND('Mapa final'!$Y$28="Muy Alta",'Mapa final'!$AA$28="Catastrófico"),CONCATENATE("R9C",'Mapa final'!$O$28),"")</f>
        <v/>
      </c>
      <c r="AN14" s="84"/>
      <c r="AO14" s="351"/>
      <c r="AP14" s="352"/>
      <c r="AQ14" s="352"/>
      <c r="AR14" s="352"/>
      <c r="AS14" s="352"/>
      <c r="AT14" s="353"/>
      <c r="AU14" s="84"/>
      <c r="AV14" s="84"/>
      <c r="AW14" s="84"/>
      <c r="AX14" s="84"/>
      <c r="AY14" s="84"/>
      <c r="AZ14" s="84"/>
      <c r="BA14" s="84"/>
      <c r="BB14" s="84"/>
      <c r="BC14" s="84"/>
      <c r="BD14" s="84"/>
      <c r="BE14" s="84"/>
      <c r="BF14" s="84"/>
      <c r="BG14" s="84"/>
      <c r="BH14" s="84"/>
      <c r="BI14" s="84"/>
      <c r="BJ14" s="84"/>
      <c r="BK14" s="84"/>
      <c r="BL14" s="84"/>
      <c r="BM14" s="84"/>
      <c r="BN14" s="84"/>
      <c r="BO14" s="84"/>
      <c r="BP14" s="84"/>
      <c r="BQ14" s="84"/>
      <c r="BR14" s="84"/>
      <c r="BS14" s="84"/>
      <c r="BT14" s="84"/>
      <c r="BU14" s="84"/>
      <c r="BV14" s="84"/>
      <c r="BW14" s="84"/>
      <c r="BX14" s="84"/>
    </row>
    <row r="15" spans="1:91" ht="15.75" customHeight="1" thickBot="1" x14ac:dyDescent="0.3">
      <c r="A15" s="84"/>
      <c r="B15" s="243"/>
      <c r="C15" s="243"/>
      <c r="D15" s="244"/>
      <c r="E15" s="346"/>
      <c r="F15" s="347"/>
      <c r="G15" s="347"/>
      <c r="H15" s="347"/>
      <c r="I15" s="361"/>
      <c r="J15" s="59" t="str">
        <f>IF(AND('Mapa final'!$Y$29="Muy Alta",'Mapa final'!$AA$29="Leve"),CONCATENATE("R10C",'Mapa final'!$O$29),"")</f>
        <v/>
      </c>
      <c r="K15" s="60" t="str">
        <f>IF(AND('Mapa final'!$Y$30="Muy Alta",'Mapa final'!$AA$30="Leve"),CONCATENATE("R10C",'Mapa final'!$O$30),"")</f>
        <v/>
      </c>
      <c r="L15" s="60" t="str">
        <f>IF(AND('Mapa final'!$Y$31="Muy Alta",'Mapa final'!$AA$31="Leve"),CONCATENATE("R10C",'Mapa final'!$O$31),"")</f>
        <v/>
      </c>
      <c r="M15" s="60" t="str">
        <f>IF(AND('Mapa final'!$Y$32="Muy Alta",'Mapa final'!$AA$32="Leve"),CONCATENATE("R10C",'Mapa final'!$O$32),"")</f>
        <v/>
      </c>
      <c r="N15" s="60" t="str">
        <f>IF(AND('Mapa final'!$Y$33="Muy Alta",'Mapa final'!$AA$33="Leve"),CONCATENATE("R10C",'Mapa final'!$O$33),"")</f>
        <v/>
      </c>
      <c r="O15" s="61" t="str">
        <f>IF(AND('Mapa final'!$Y$34="Muy Alta",'Mapa final'!$AA$34="Leve"),CONCATENATE("R10C",'Mapa final'!$O$34),"")</f>
        <v/>
      </c>
      <c r="P15" s="52" t="str">
        <f>IF(AND('Mapa final'!$Y$29="Muy Alta",'Mapa final'!$AA$29="Menor"),CONCATENATE("R10C",'Mapa final'!$O$29),"")</f>
        <v/>
      </c>
      <c r="Q15" s="53" t="str">
        <f>IF(AND('Mapa final'!$Y$30="Muy Alta",'Mapa final'!$AA$30="Menor"),CONCATENATE("R10C",'Mapa final'!$O$30),"")</f>
        <v/>
      </c>
      <c r="R15" s="53" t="str">
        <f>IF(AND('Mapa final'!$Y$31="Muy Alta",'Mapa final'!$AA$31="Menor"),CONCATENATE("R10C",'Mapa final'!$O$31),"")</f>
        <v/>
      </c>
      <c r="S15" s="53" t="str">
        <f>IF(AND('Mapa final'!$Y$32="Muy Alta",'Mapa final'!$AA$32="Menor"),CONCATENATE("R10C",'Mapa final'!$O$32),"")</f>
        <v/>
      </c>
      <c r="T15" s="53" t="str">
        <f>IF(AND('Mapa final'!$Y$33="Muy Alta",'Mapa final'!$AA$33="Menor"),CONCATENATE("R10C",'Mapa final'!$O$33),"")</f>
        <v/>
      </c>
      <c r="U15" s="54" t="str">
        <f>IF(AND('Mapa final'!$Y$34="Muy Alta",'Mapa final'!$AA$34="Menor"),CONCATENATE("R10C",'Mapa final'!$O$34),"")</f>
        <v/>
      </c>
      <c r="V15" s="59" t="str">
        <f>IF(AND('Mapa final'!$Y$29="Muy Alta",'Mapa final'!$AA$29="Moderado"),CONCATENATE("R10C",'Mapa final'!$O$29),"")</f>
        <v/>
      </c>
      <c r="W15" s="60" t="str">
        <f>IF(AND('Mapa final'!$Y$30="Muy Alta",'Mapa final'!$AA$30="Moderado"),CONCATENATE("R10C",'Mapa final'!$O$30),"")</f>
        <v/>
      </c>
      <c r="X15" s="60" t="str">
        <f>IF(AND('Mapa final'!$Y$31="Muy Alta",'Mapa final'!$AA$31="Moderado"),CONCATENATE("R10C",'Mapa final'!$O$31),"")</f>
        <v/>
      </c>
      <c r="Y15" s="60" t="str">
        <f>IF(AND('Mapa final'!$Y$32="Muy Alta",'Mapa final'!$AA$32="Moderado"),CONCATENATE("R10C",'Mapa final'!$O$32),"")</f>
        <v/>
      </c>
      <c r="Z15" s="60" t="str">
        <f>IF(AND('Mapa final'!$Y$33="Muy Alta",'Mapa final'!$AA$33="Moderado"),CONCATENATE("R10C",'Mapa final'!$O$33),"")</f>
        <v/>
      </c>
      <c r="AA15" s="61" t="str">
        <f>IF(AND('Mapa final'!$Y$34="Muy Alta",'Mapa final'!$AA$34="Moderado"),CONCATENATE("R10C",'Mapa final'!$O$34),"")</f>
        <v/>
      </c>
      <c r="AB15" s="52" t="str">
        <f>IF(AND('Mapa final'!$Y$29="Muy Alta",'Mapa final'!$AA$29="Mayor"),CONCATENATE("R10C",'Mapa final'!$O$29),"")</f>
        <v/>
      </c>
      <c r="AC15" s="53" t="str">
        <f>IF(AND('Mapa final'!$Y$30="Muy Alta",'Mapa final'!$AA$30="Mayor"),CONCATENATE("R10C",'Mapa final'!$O$30),"")</f>
        <v/>
      </c>
      <c r="AD15" s="53" t="str">
        <f>IF(AND('Mapa final'!$Y$31="Muy Alta",'Mapa final'!$AA$31="Mayor"),CONCATENATE("R10C",'Mapa final'!$O$31),"")</f>
        <v/>
      </c>
      <c r="AE15" s="53" t="str">
        <f>IF(AND('Mapa final'!$Y$32="Muy Alta",'Mapa final'!$AA$32="Mayor"),CONCATENATE("R10C",'Mapa final'!$O$32),"")</f>
        <v/>
      </c>
      <c r="AF15" s="53" t="str">
        <f>IF(AND('Mapa final'!$Y$33="Muy Alta",'Mapa final'!$AA$33="Mayor"),CONCATENATE("R10C",'Mapa final'!$O$33),"")</f>
        <v/>
      </c>
      <c r="AG15" s="54" t="str">
        <f>IF(AND('Mapa final'!$Y$34="Muy Alta",'Mapa final'!$AA$34="Mayor"),CONCATENATE("R10C",'Mapa final'!$O$34),"")</f>
        <v/>
      </c>
      <c r="AH15" s="62" t="str">
        <f>IF(AND('Mapa final'!$Y$29="Muy Alta",'Mapa final'!$AA$29="Catastrófico"),CONCATENATE("R10C",'Mapa final'!$O$29),"")</f>
        <v/>
      </c>
      <c r="AI15" s="63" t="str">
        <f>IF(AND('Mapa final'!$Y$30="Muy Alta",'Mapa final'!$AA$30="Catastrófico"),CONCATENATE("R10C",'Mapa final'!$O$30),"")</f>
        <v/>
      </c>
      <c r="AJ15" s="63" t="str">
        <f>IF(AND('Mapa final'!$Y$31="Muy Alta",'Mapa final'!$AA$31="Catastrófico"),CONCATENATE("R10C",'Mapa final'!$O$31),"")</f>
        <v/>
      </c>
      <c r="AK15" s="63" t="str">
        <f>IF(AND('Mapa final'!$Y$32="Muy Alta",'Mapa final'!$AA$32="Catastrófico"),CONCATENATE("R10C",'Mapa final'!$O$32),"")</f>
        <v/>
      </c>
      <c r="AL15" s="63" t="str">
        <f>IF(AND('Mapa final'!$Y$33="Muy Alta",'Mapa final'!$AA$33="Catastrófico"),CONCATENATE("R10C",'Mapa final'!$O$33),"")</f>
        <v/>
      </c>
      <c r="AM15" s="64" t="str">
        <f>IF(AND('Mapa final'!$Y$34="Muy Alta",'Mapa final'!$AA$34="Catastrófico"),CONCATENATE("R10C",'Mapa final'!$O$34),"")</f>
        <v/>
      </c>
      <c r="AN15" s="84"/>
      <c r="AO15" s="354"/>
      <c r="AP15" s="355"/>
      <c r="AQ15" s="355"/>
      <c r="AR15" s="355"/>
      <c r="AS15" s="355"/>
      <c r="AT15" s="356"/>
      <c r="AU15" s="84"/>
      <c r="AV15" s="84"/>
      <c r="AW15" s="84"/>
      <c r="AX15" s="84"/>
      <c r="AY15" s="84"/>
      <c r="AZ15" s="84"/>
      <c r="BA15" s="84"/>
      <c r="BB15" s="84"/>
      <c r="BC15" s="84"/>
      <c r="BD15" s="84"/>
      <c r="BE15" s="84"/>
      <c r="BF15" s="84"/>
      <c r="BG15" s="84"/>
      <c r="BH15" s="84"/>
      <c r="BI15" s="84"/>
      <c r="BJ15" s="84"/>
      <c r="BK15" s="84"/>
      <c r="BL15" s="84"/>
      <c r="BM15" s="84"/>
      <c r="BN15" s="84"/>
      <c r="BO15" s="84"/>
      <c r="BP15" s="84"/>
      <c r="BQ15" s="84"/>
      <c r="BR15" s="84"/>
      <c r="BS15" s="84"/>
      <c r="BT15" s="84"/>
      <c r="BU15" s="84"/>
      <c r="BV15" s="84"/>
      <c r="BW15" s="84"/>
      <c r="BX15" s="84"/>
    </row>
    <row r="16" spans="1:91" ht="15" customHeight="1" x14ac:dyDescent="0.25">
      <c r="A16" s="84"/>
      <c r="B16" s="243"/>
      <c r="C16" s="243"/>
      <c r="D16" s="244"/>
      <c r="E16" s="340" t="s">
        <v>115</v>
      </c>
      <c r="F16" s="341"/>
      <c r="G16" s="341"/>
      <c r="H16" s="341"/>
      <c r="I16" s="341"/>
      <c r="J16" s="65" t="str">
        <f>IF(AND('Mapa final'!$Y$10="Alta",'Mapa final'!$AA$10="Leve"),CONCATENATE("R1C",'Mapa final'!$O$10),"")</f>
        <v/>
      </c>
      <c r="K16" s="66" t="e">
        <f>IF(AND('Mapa final'!#REF!="Alta",'Mapa final'!#REF!="Leve"),CONCATENATE("R1C",'Mapa final'!#REF!),"")</f>
        <v>#REF!</v>
      </c>
      <c r="L16" s="66" t="e">
        <f>IF(AND('Mapa final'!#REF!="Alta",'Mapa final'!#REF!="Leve"),CONCATENATE("R1C",'Mapa final'!#REF!),"")</f>
        <v>#REF!</v>
      </c>
      <c r="M16" s="66" t="e">
        <f>IF(AND('Mapa final'!#REF!="Alta",'Mapa final'!#REF!="Leve"),CONCATENATE("R1C",'Mapa final'!#REF!),"")</f>
        <v>#REF!</v>
      </c>
      <c r="N16" s="66" t="e">
        <f>IF(AND('Mapa final'!#REF!="Alta",'Mapa final'!#REF!="Leve"),CONCATENATE("R1C",'Mapa final'!#REF!),"")</f>
        <v>#REF!</v>
      </c>
      <c r="O16" s="67" t="e">
        <f>IF(AND('Mapa final'!#REF!="Alta",'Mapa final'!#REF!="Leve"),CONCATENATE("R1C",'Mapa final'!#REF!),"")</f>
        <v>#REF!</v>
      </c>
      <c r="P16" s="65" t="str">
        <f>IF(AND('Mapa final'!$Y$10="Alta",'Mapa final'!$AA$10="Menor"),CONCATENATE("R1C",'Mapa final'!$O$10),"")</f>
        <v/>
      </c>
      <c r="Q16" s="66" t="e">
        <f>IF(AND('Mapa final'!#REF!="Alta",'Mapa final'!#REF!="Menor"),CONCATENATE("R1C",'Mapa final'!#REF!),"")</f>
        <v>#REF!</v>
      </c>
      <c r="R16" s="66" t="e">
        <f>IF(AND('Mapa final'!#REF!="Alta",'Mapa final'!#REF!="Menor"),CONCATENATE("R1C",'Mapa final'!#REF!),"")</f>
        <v>#REF!</v>
      </c>
      <c r="S16" s="66" t="e">
        <f>IF(AND('Mapa final'!#REF!="Alta",'Mapa final'!#REF!="Menor"),CONCATENATE("R1C",'Mapa final'!#REF!),"")</f>
        <v>#REF!</v>
      </c>
      <c r="T16" s="66" t="e">
        <f>IF(AND('Mapa final'!#REF!="Alta",'Mapa final'!#REF!="Menor"),CONCATENATE("R1C",'Mapa final'!#REF!),"")</f>
        <v>#REF!</v>
      </c>
      <c r="U16" s="67" t="e">
        <f>IF(AND('Mapa final'!#REF!="Alta",'Mapa final'!#REF!="Menor"),CONCATENATE("R1C",'Mapa final'!#REF!),"")</f>
        <v>#REF!</v>
      </c>
      <c r="V16" s="46" t="str">
        <f>IF(AND('Mapa final'!$Y$10="Alta",'Mapa final'!$AA$10="Moderado"),CONCATENATE("R1C",'Mapa final'!$O$10),"")</f>
        <v/>
      </c>
      <c r="W16" s="47" t="e">
        <f>IF(AND('Mapa final'!#REF!="Alta",'Mapa final'!#REF!="Moderado"),CONCATENATE("R1C",'Mapa final'!#REF!),"")</f>
        <v>#REF!</v>
      </c>
      <c r="X16" s="47" t="e">
        <f>IF(AND('Mapa final'!#REF!="Alta",'Mapa final'!#REF!="Moderado"),CONCATENATE("R1C",'Mapa final'!#REF!),"")</f>
        <v>#REF!</v>
      </c>
      <c r="Y16" s="47" t="e">
        <f>IF(AND('Mapa final'!#REF!="Alta",'Mapa final'!#REF!="Moderado"),CONCATENATE("R1C",'Mapa final'!#REF!),"")</f>
        <v>#REF!</v>
      </c>
      <c r="Z16" s="47" t="e">
        <f>IF(AND('Mapa final'!#REF!="Alta",'Mapa final'!#REF!="Moderado"),CONCATENATE("R1C",'Mapa final'!#REF!),"")</f>
        <v>#REF!</v>
      </c>
      <c r="AA16" s="48" t="e">
        <f>IF(AND('Mapa final'!#REF!="Alta",'Mapa final'!#REF!="Moderado"),CONCATENATE("R1C",'Mapa final'!#REF!),"")</f>
        <v>#REF!</v>
      </c>
      <c r="AB16" s="46" t="str">
        <f>IF(AND('Mapa final'!$Y$10="Alta",'Mapa final'!$AA$10="Mayor"),CONCATENATE("R1C",'Mapa final'!$O$10),"")</f>
        <v/>
      </c>
      <c r="AC16" s="47" t="e">
        <f>IF(AND('Mapa final'!#REF!="Alta",'Mapa final'!#REF!="Mayor"),CONCATENATE("R1C",'Mapa final'!#REF!),"")</f>
        <v>#REF!</v>
      </c>
      <c r="AD16" s="47" t="e">
        <f>IF(AND('Mapa final'!#REF!="Alta",'Mapa final'!#REF!="Mayor"),CONCATENATE("R1C",'Mapa final'!#REF!),"")</f>
        <v>#REF!</v>
      </c>
      <c r="AE16" s="47" t="e">
        <f>IF(AND('Mapa final'!#REF!="Alta",'Mapa final'!#REF!="Mayor"),CONCATENATE("R1C",'Mapa final'!#REF!),"")</f>
        <v>#REF!</v>
      </c>
      <c r="AF16" s="47" t="e">
        <f>IF(AND('Mapa final'!#REF!="Alta",'Mapa final'!#REF!="Mayor"),CONCATENATE("R1C",'Mapa final'!#REF!),"")</f>
        <v>#REF!</v>
      </c>
      <c r="AG16" s="48" t="e">
        <f>IF(AND('Mapa final'!#REF!="Alta",'Mapa final'!#REF!="Mayor"),CONCATENATE("R1C",'Mapa final'!#REF!),"")</f>
        <v>#REF!</v>
      </c>
      <c r="AH16" s="49" t="str">
        <f>IF(AND('Mapa final'!$Y$10="Alta",'Mapa final'!$AA$10="Catastrófico"),CONCATENATE("R1C",'Mapa final'!$O$10),"")</f>
        <v/>
      </c>
      <c r="AI16" s="50" t="e">
        <f>IF(AND('Mapa final'!#REF!="Alta",'Mapa final'!#REF!="Catastrófico"),CONCATENATE("R1C",'Mapa final'!#REF!),"")</f>
        <v>#REF!</v>
      </c>
      <c r="AJ16" s="50" t="e">
        <f>IF(AND('Mapa final'!#REF!="Alta",'Mapa final'!#REF!="Catastrófico"),CONCATENATE("R1C",'Mapa final'!#REF!),"")</f>
        <v>#REF!</v>
      </c>
      <c r="AK16" s="50" t="e">
        <f>IF(AND('Mapa final'!#REF!="Alta",'Mapa final'!#REF!="Catastrófico"),CONCATENATE("R1C",'Mapa final'!#REF!),"")</f>
        <v>#REF!</v>
      </c>
      <c r="AL16" s="50" t="e">
        <f>IF(AND('Mapa final'!#REF!="Alta",'Mapa final'!#REF!="Catastrófico"),CONCATENATE("R1C",'Mapa final'!#REF!),"")</f>
        <v>#REF!</v>
      </c>
      <c r="AM16" s="51" t="e">
        <f>IF(AND('Mapa final'!#REF!="Alta",'Mapa final'!#REF!="Catastrófico"),CONCATENATE("R1C",'Mapa final'!#REF!),"")</f>
        <v>#REF!</v>
      </c>
      <c r="AN16" s="84"/>
      <c r="AO16" s="331" t="s">
        <v>80</v>
      </c>
      <c r="AP16" s="332"/>
      <c r="AQ16" s="332"/>
      <c r="AR16" s="332"/>
      <c r="AS16" s="332"/>
      <c r="AT16" s="333"/>
      <c r="AU16" s="84"/>
      <c r="AV16" s="84"/>
      <c r="AW16" s="84"/>
      <c r="AX16" s="84"/>
      <c r="AY16" s="84"/>
      <c r="AZ16" s="84"/>
      <c r="BA16" s="84"/>
      <c r="BB16" s="84"/>
      <c r="BC16" s="84"/>
      <c r="BD16" s="84"/>
      <c r="BE16" s="84"/>
      <c r="BF16" s="84"/>
      <c r="BG16" s="84"/>
      <c r="BH16" s="84"/>
      <c r="BI16" s="84"/>
      <c r="BJ16" s="84"/>
      <c r="BK16" s="84"/>
      <c r="BL16" s="84"/>
      <c r="BM16" s="84"/>
      <c r="BN16" s="84"/>
      <c r="BO16" s="84"/>
      <c r="BP16" s="84"/>
      <c r="BQ16" s="84"/>
      <c r="BR16" s="84"/>
      <c r="BS16" s="84"/>
      <c r="BT16" s="84"/>
      <c r="BU16" s="84"/>
      <c r="BV16" s="84"/>
      <c r="BW16" s="84"/>
      <c r="BX16" s="84"/>
    </row>
    <row r="17" spans="1:76" ht="15" customHeight="1" x14ac:dyDescent="0.25">
      <c r="A17" s="84"/>
      <c r="B17" s="243"/>
      <c r="C17" s="243"/>
      <c r="D17" s="244"/>
      <c r="E17" s="342"/>
      <c r="F17" s="343"/>
      <c r="G17" s="343"/>
      <c r="H17" s="343"/>
      <c r="I17" s="343"/>
      <c r="J17" s="68" t="str">
        <f>IF(AND('Mapa final'!$Y$11="Alta",'Mapa final'!$AA$11="Leve"),CONCATENATE("R2C",'Mapa final'!$O$11),"")</f>
        <v/>
      </c>
      <c r="K17" s="69" t="e">
        <f>IF(AND('Mapa final'!#REF!="Alta",'Mapa final'!#REF!="Leve"),CONCATENATE("R2C",'Mapa final'!#REF!),"")</f>
        <v>#REF!</v>
      </c>
      <c r="L17" s="69" t="e">
        <f>IF(AND('Mapa final'!#REF!="Alta",'Mapa final'!#REF!="Leve"),CONCATENATE("R2C",'Mapa final'!#REF!),"")</f>
        <v>#REF!</v>
      </c>
      <c r="M17" s="69" t="e">
        <f>IF(AND('Mapa final'!#REF!="Alta",'Mapa final'!#REF!="Leve"),CONCATENATE("R2C",'Mapa final'!#REF!),"")</f>
        <v>#REF!</v>
      </c>
      <c r="N17" s="69" t="e">
        <f>IF(AND('Mapa final'!#REF!="Alta",'Mapa final'!#REF!="Leve"),CONCATENATE("R2C",'Mapa final'!#REF!),"")</f>
        <v>#REF!</v>
      </c>
      <c r="O17" s="70" t="e">
        <f>IF(AND('Mapa final'!#REF!="Alta",'Mapa final'!#REF!="Leve"),CONCATENATE("R2C",'Mapa final'!#REF!),"")</f>
        <v>#REF!</v>
      </c>
      <c r="P17" s="68" t="str">
        <f>IF(AND('Mapa final'!$Y$11="Alta",'Mapa final'!$AA$11="Menor"),CONCATENATE("R2C",'Mapa final'!$O$11),"")</f>
        <v/>
      </c>
      <c r="Q17" s="69" t="e">
        <f>IF(AND('Mapa final'!#REF!="Alta",'Mapa final'!#REF!="Menor"),CONCATENATE("R2C",'Mapa final'!#REF!),"")</f>
        <v>#REF!</v>
      </c>
      <c r="R17" s="69" t="e">
        <f>IF(AND('Mapa final'!#REF!="Alta",'Mapa final'!#REF!="Menor"),CONCATENATE("R2C",'Mapa final'!#REF!),"")</f>
        <v>#REF!</v>
      </c>
      <c r="S17" s="69" t="e">
        <f>IF(AND('Mapa final'!#REF!="Alta",'Mapa final'!#REF!="Menor"),CONCATENATE("R2C",'Mapa final'!#REF!),"")</f>
        <v>#REF!</v>
      </c>
      <c r="T17" s="69" t="e">
        <f>IF(AND('Mapa final'!#REF!="Alta",'Mapa final'!#REF!="Menor"),CONCATENATE("R2C",'Mapa final'!#REF!),"")</f>
        <v>#REF!</v>
      </c>
      <c r="U17" s="70" t="e">
        <f>IF(AND('Mapa final'!#REF!="Alta",'Mapa final'!#REF!="Menor"),CONCATENATE("R2C",'Mapa final'!#REF!),"")</f>
        <v>#REF!</v>
      </c>
      <c r="V17" s="52" t="str">
        <f>IF(AND('Mapa final'!$Y$11="Alta",'Mapa final'!$AA$11="Moderado"),CONCATENATE("R2C",'Mapa final'!$O$11),"")</f>
        <v/>
      </c>
      <c r="W17" s="53" t="e">
        <f>IF(AND('Mapa final'!#REF!="Alta",'Mapa final'!#REF!="Moderado"),CONCATENATE("R2C",'Mapa final'!#REF!),"")</f>
        <v>#REF!</v>
      </c>
      <c r="X17" s="53" t="e">
        <f>IF(AND('Mapa final'!#REF!="Alta",'Mapa final'!#REF!="Moderado"),CONCATENATE("R2C",'Mapa final'!#REF!),"")</f>
        <v>#REF!</v>
      </c>
      <c r="Y17" s="53" t="e">
        <f>IF(AND('Mapa final'!#REF!="Alta",'Mapa final'!#REF!="Moderado"),CONCATENATE("R2C",'Mapa final'!#REF!),"")</f>
        <v>#REF!</v>
      </c>
      <c r="Z17" s="53" t="e">
        <f>IF(AND('Mapa final'!#REF!="Alta",'Mapa final'!#REF!="Moderado"),CONCATENATE("R2C",'Mapa final'!#REF!),"")</f>
        <v>#REF!</v>
      </c>
      <c r="AA17" s="54" t="e">
        <f>IF(AND('Mapa final'!#REF!="Alta",'Mapa final'!#REF!="Moderado"),CONCATENATE("R2C",'Mapa final'!#REF!),"")</f>
        <v>#REF!</v>
      </c>
      <c r="AB17" s="52" t="str">
        <f>IF(AND('Mapa final'!$Y$11="Alta",'Mapa final'!$AA$11="Mayor"),CONCATENATE("R2C",'Mapa final'!$O$11),"")</f>
        <v/>
      </c>
      <c r="AC17" s="53" t="e">
        <f>IF(AND('Mapa final'!#REF!="Alta",'Mapa final'!#REF!="Mayor"),CONCATENATE("R2C",'Mapa final'!#REF!),"")</f>
        <v>#REF!</v>
      </c>
      <c r="AD17" s="53" t="e">
        <f>IF(AND('Mapa final'!#REF!="Alta",'Mapa final'!#REF!="Mayor"),CONCATENATE("R2C",'Mapa final'!#REF!),"")</f>
        <v>#REF!</v>
      </c>
      <c r="AE17" s="53" t="e">
        <f>IF(AND('Mapa final'!#REF!="Alta",'Mapa final'!#REF!="Mayor"),CONCATENATE("R2C",'Mapa final'!#REF!),"")</f>
        <v>#REF!</v>
      </c>
      <c r="AF17" s="53" t="e">
        <f>IF(AND('Mapa final'!#REF!="Alta",'Mapa final'!#REF!="Mayor"),CONCATENATE("R2C",'Mapa final'!#REF!),"")</f>
        <v>#REF!</v>
      </c>
      <c r="AG17" s="54" t="e">
        <f>IF(AND('Mapa final'!#REF!="Alta",'Mapa final'!#REF!="Mayor"),CONCATENATE("R2C",'Mapa final'!#REF!),"")</f>
        <v>#REF!</v>
      </c>
      <c r="AH17" s="55" t="str">
        <f>IF(AND('Mapa final'!$Y$11="Alta",'Mapa final'!$AA$11="Catastrófico"),CONCATENATE("R2C",'Mapa final'!$O$11),"")</f>
        <v/>
      </c>
      <c r="AI17" s="56" t="e">
        <f>IF(AND('Mapa final'!#REF!="Alta",'Mapa final'!#REF!="Catastrófico"),CONCATENATE("R2C",'Mapa final'!#REF!),"")</f>
        <v>#REF!</v>
      </c>
      <c r="AJ17" s="56" t="e">
        <f>IF(AND('Mapa final'!#REF!="Alta",'Mapa final'!#REF!="Catastrófico"),CONCATENATE("R2C",'Mapa final'!#REF!),"")</f>
        <v>#REF!</v>
      </c>
      <c r="AK17" s="56" t="e">
        <f>IF(AND('Mapa final'!#REF!="Alta",'Mapa final'!#REF!="Catastrófico"),CONCATENATE("R2C",'Mapa final'!#REF!),"")</f>
        <v>#REF!</v>
      </c>
      <c r="AL17" s="56" t="e">
        <f>IF(AND('Mapa final'!#REF!="Alta",'Mapa final'!#REF!="Catastrófico"),CONCATENATE("R2C",'Mapa final'!#REF!),"")</f>
        <v>#REF!</v>
      </c>
      <c r="AM17" s="57" t="e">
        <f>IF(AND('Mapa final'!#REF!="Alta",'Mapa final'!#REF!="Catastrófico"),CONCATENATE("R2C",'Mapa final'!#REF!),"")</f>
        <v>#REF!</v>
      </c>
      <c r="AN17" s="84"/>
      <c r="AO17" s="334"/>
      <c r="AP17" s="335"/>
      <c r="AQ17" s="335"/>
      <c r="AR17" s="335"/>
      <c r="AS17" s="335"/>
      <c r="AT17" s="336"/>
      <c r="AU17" s="84"/>
      <c r="AV17" s="84"/>
      <c r="AW17" s="84"/>
      <c r="AX17" s="84"/>
      <c r="AY17" s="84"/>
      <c r="AZ17" s="84"/>
      <c r="BA17" s="84"/>
      <c r="BB17" s="84"/>
      <c r="BC17" s="84"/>
      <c r="BD17" s="84"/>
      <c r="BE17" s="84"/>
      <c r="BF17" s="84"/>
      <c r="BG17" s="84"/>
      <c r="BH17" s="84"/>
      <c r="BI17" s="84"/>
      <c r="BJ17" s="84"/>
      <c r="BK17" s="84"/>
      <c r="BL17" s="84"/>
      <c r="BM17" s="84"/>
      <c r="BN17" s="84"/>
      <c r="BO17" s="84"/>
      <c r="BP17" s="84"/>
      <c r="BQ17" s="84"/>
      <c r="BR17" s="84"/>
      <c r="BS17" s="84"/>
      <c r="BT17" s="84"/>
      <c r="BU17" s="84"/>
      <c r="BV17" s="84"/>
      <c r="BW17" s="84"/>
      <c r="BX17" s="84"/>
    </row>
    <row r="18" spans="1:76" ht="15" customHeight="1" x14ac:dyDescent="0.25">
      <c r="A18" s="84"/>
      <c r="B18" s="243"/>
      <c r="C18" s="243"/>
      <c r="D18" s="244"/>
      <c r="E18" s="344"/>
      <c r="F18" s="345"/>
      <c r="G18" s="345"/>
      <c r="H18" s="345"/>
      <c r="I18" s="343"/>
      <c r="J18" s="68" t="str">
        <f>IF(AND('Mapa final'!$Y$12="Alta",'Mapa final'!$AA$12="Leve"),CONCATENATE("R3C",'Mapa final'!$O$12),"")</f>
        <v/>
      </c>
      <c r="K18" s="69" t="e">
        <f>IF(AND('Mapa final'!#REF!="Alta",'Mapa final'!#REF!="Leve"),CONCATENATE("R3C",'Mapa final'!#REF!),"")</f>
        <v>#REF!</v>
      </c>
      <c r="L18" s="69" t="e">
        <f>IF(AND('Mapa final'!#REF!="Alta",'Mapa final'!#REF!="Leve"),CONCATENATE("R3C",'Mapa final'!#REF!),"")</f>
        <v>#REF!</v>
      </c>
      <c r="M18" s="69" t="e">
        <f>IF(AND('Mapa final'!#REF!="Alta",'Mapa final'!#REF!="Leve"),CONCATENATE("R3C",'Mapa final'!#REF!),"")</f>
        <v>#REF!</v>
      </c>
      <c r="N18" s="69" t="e">
        <f>IF(AND('Mapa final'!#REF!="Alta",'Mapa final'!#REF!="Leve"),CONCATENATE("R3C",'Mapa final'!#REF!),"")</f>
        <v>#REF!</v>
      </c>
      <c r="O18" s="70" t="e">
        <f>IF(AND('Mapa final'!#REF!="Alta",'Mapa final'!#REF!="Leve"),CONCATENATE("R3C",'Mapa final'!#REF!),"")</f>
        <v>#REF!</v>
      </c>
      <c r="P18" s="68" t="str">
        <f>IF(AND('Mapa final'!$Y$12="Alta",'Mapa final'!$AA$12="Menor"),CONCATENATE("R3C",'Mapa final'!$O$12),"")</f>
        <v/>
      </c>
      <c r="Q18" s="69" t="e">
        <f>IF(AND('Mapa final'!#REF!="Alta",'Mapa final'!#REF!="Menor"),CONCATENATE("R3C",'Mapa final'!#REF!),"")</f>
        <v>#REF!</v>
      </c>
      <c r="R18" s="69" t="e">
        <f>IF(AND('Mapa final'!#REF!="Alta",'Mapa final'!#REF!="Menor"),CONCATENATE("R3C",'Mapa final'!#REF!),"")</f>
        <v>#REF!</v>
      </c>
      <c r="S18" s="69" t="e">
        <f>IF(AND('Mapa final'!#REF!="Alta",'Mapa final'!#REF!="Menor"),CONCATENATE("R3C",'Mapa final'!#REF!),"")</f>
        <v>#REF!</v>
      </c>
      <c r="T18" s="69" t="e">
        <f>IF(AND('Mapa final'!#REF!="Alta",'Mapa final'!#REF!="Menor"),CONCATENATE("R3C",'Mapa final'!#REF!),"")</f>
        <v>#REF!</v>
      </c>
      <c r="U18" s="70" t="e">
        <f>IF(AND('Mapa final'!#REF!="Alta",'Mapa final'!#REF!="Menor"),CONCATENATE("R3C",'Mapa final'!#REF!),"")</f>
        <v>#REF!</v>
      </c>
      <c r="V18" s="52" t="str">
        <f>IF(AND('Mapa final'!$Y$12="Alta",'Mapa final'!$AA$12="Moderado"),CONCATENATE("R3C",'Mapa final'!$O$12),"")</f>
        <v/>
      </c>
      <c r="W18" s="53" t="e">
        <f>IF(AND('Mapa final'!#REF!="Alta",'Mapa final'!#REF!="Moderado"),CONCATENATE("R3C",'Mapa final'!#REF!),"")</f>
        <v>#REF!</v>
      </c>
      <c r="X18" s="53" t="e">
        <f>IF(AND('Mapa final'!#REF!="Alta",'Mapa final'!#REF!="Moderado"),CONCATENATE("R3C",'Mapa final'!#REF!),"")</f>
        <v>#REF!</v>
      </c>
      <c r="Y18" s="53" t="e">
        <f>IF(AND('Mapa final'!#REF!="Alta",'Mapa final'!#REF!="Moderado"),CONCATENATE("R3C",'Mapa final'!#REF!),"")</f>
        <v>#REF!</v>
      </c>
      <c r="Z18" s="53" t="e">
        <f>IF(AND('Mapa final'!#REF!="Alta",'Mapa final'!#REF!="Moderado"),CONCATENATE("R3C",'Mapa final'!#REF!),"")</f>
        <v>#REF!</v>
      </c>
      <c r="AA18" s="54" t="e">
        <f>IF(AND('Mapa final'!#REF!="Alta",'Mapa final'!#REF!="Moderado"),CONCATENATE("R3C",'Mapa final'!#REF!),"")</f>
        <v>#REF!</v>
      </c>
      <c r="AB18" s="52" t="str">
        <f>IF(AND('Mapa final'!$Y$12="Alta",'Mapa final'!$AA$12="Mayor"),CONCATENATE("R3C",'Mapa final'!$O$12),"")</f>
        <v/>
      </c>
      <c r="AC18" s="53" t="e">
        <f>IF(AND('Mapa final'!#REF!="Alta",'Mapa final'!#REF!="Mayor"),CONCATENATE("R3C",'Mapa final'!#REF!),"")</f>
        <v>#REF!</v>
      </c>
      <c r="AD18" s="53" t="e">
        <f>IF(AND('Mapa final'!#REF!="Alta",'Mapa final'!#REF!="Mayor"),CONCATENATE("R3C",'Mapa final'!#REF!),"")</f>
        <v>#REF!</v>
      </c>
      <c r="AE18" s="53" t="e">
        <f>IF(AND('Mapa final'!#REF!="Alta",'Mapa final'!#REF!="Mayor"),CONCATENATE("R3C",'Mapa final'!#REF!),"")</f>
        <v>#REF!</v>
      </c>
      <c r="AF18" s="53" t="e">
        <f>IF(AND('Mapa final'!#REF!="Alta",'Mapa final'!#REF!="Mayor"),CONCATENATE("R3C",'Mapa final'!#REF!),"")</f>
        <v>#REF!</v>
      </c>
      <c r="AG18" s="54" t="e">
        <f>IF(AND('Mapa final'!#REF!="Alta",'Mapa final'!#REF!="Mayor"),CONCATENATE("R3C",'Mapa final'!#REF!),"")</f>
        <v>#REF!</v>
      </c>
      <c r="AH18" s="55" t="str">
        <f>IF(AND('Mapa final'!$Y$12="Alta",'Mapa final'!$AA$12="Catastrófico"),CONCATENATE("R3C",'Mapa final'!$O$12),"")</f>
        <v/>
      </c>
      <c r="AI18" s="56" t="e">
        <f>IF(AND('Mapa final'!#REF!="Alta",'Mapa final'!#REF!="Catastrófico"),CONCATENATE("R3C",'Mapa final'!#REF!),"")</f>
        <v>#REF!</v>
      </c>
      <c r="AJ18" s="56" t="e">
        <f>IF(AND('Mapa final'!#REF!="Alta",'Mapa final'!#REF!="Catastrófico"),CONCATENATE("R3C",'Mapa final'!#REF!),"")</f>
        <v>#REF!</v>
      </c>
      <c r="AK18" s="56" t="e">
        <f>IF(AND('Mapa final'!#REF!="Alta",'Mapa final'!#REF!="Catastrófico"),CONCATENATE("R3C",'Mapa final'!#REF!),"")</f>
        <v>#REF!</v>
      </c>
      <c r="AL18" s="56" t="e">
        <f>IF(AND('Mapa final'!#REF!="Alta",'Mapa final'!#REF!="Catastrófico"),CONCATENATE("R3C",'Mapa final'!#REF!),"")</f>
        <v>#REF!</v>
      </c>
      <c r="AM18" s="57" t="e">
        <f>IF(AND('Mapa final'!#REF!="Alta",'Mapa final'!#REF!="Catastrófico"),CONCATENATE("R3C",'Mapa final'!#REF!),"")</f>
        <v>#REF!</v>
      </c>
      <c r="AN18" s="84"/>
      <c r="AO18" s="334"/>
      <c r="AP18" s="335"/>
      <c r="AQ18" s="335"/>
      <c r="AR18" s="335"/>
      <c r="AS18" s="335"/>
      <c r="AT18" s="336"/>
      <c r="AU18" s="84"/>
      <c r="AV18" s="84"/>
      <c r="AW18" s="84"/>
      <c r="AX18" s="84"/>
      <c r="AY18" s="84"/>
      <c r="AZ18" s="84"/>
      <c r="BA18" s="84"/>
      <c r="BB18" s="84"/>
      <c r="BC18" s="84"/>
      <c r="BD18" s="84"/>
      <c r="BE18" s="84"/>
      <c r="BF18" s="84"/>
      <c r="BG18" s="84"/>
      <c r="BH18" s="84"/>
      <c r="BI18" s="84"/>
      <c r="BJ18" s="84"/>
      <c r="BK18" s="84"/>
      <c r="BL18" s="84"/>
      <c r="BM18" s="84"/>
      <c r="BN18" s="84"/>
      <c r="BO18" s="84"/>
      <c r="BP18" s="84"/>
      <c r="BQ18" s="84"/>
      <c r="BR18" s="84"/>
      <c r="BS18" s="84"/>
      <c r="BT18" s="84"/>
      <c r="BU18" s="84"/>
      <c r="BV18" s="84"/>
      <c r="BW18" s="84"/>
      <c r="BX18" s="84"/>
    </row>
    <row r="19" spans="1:76" ht="15" customHeight="1" x14ac:dyDescent="0.25">
      <c r="A19" s="84"/>
      <c r="B19" s="243"/>
      <c r="C19" s="243"/>
      <c r="D19" s="244"/>
      <c r="E19" s="344"/>
      <c r="F19" s="345"/>
      <c r="G19" s="345"/>
      <c r="H19" s="345"/>
      <c r="I19" s="343"/>
      <c r="J19" s="68" t="str">
        <f>IF(AND('Mapa final'!$Y$13="Alta",'Mapa final'!$AA$13="Leve"),CONCATENATE("R4C",'Mapa final'!$O$13),"")</f>
        <v/>
      </c>
      <c r="K19" s="69" t="e">
        <f>IF(AND('Mapa final'!#REF!="Alta",'Mapa final'!#REF!="Leve"),CONCATENATE("R4C",'Mapa final'!#REF!),"")</f>
        <v>#REF!</v>
      </c>
      <c r="L19" s="69" t="e">
        <f>IF(AND('Mapa final'!#REF!="Alta",'Mapa final'!#REF!="Leve"),CONCATENATE("R4C",'Mapa final'!#REF!),"")</f>
        <v>#REF!</v>
      </c>
      <c r="M19" s="69" t="e">
        <f>IF(AND('Mapa final'!#REF!="Alta",'Mapa final'!#REF!="Leve"),CONCATENATE("R4C",'Mapa final'!#REF!),"")</f>
        <v>#REF!</v>
      </c>
      <c r="N19" s="69" t="e">
        <f>IF(AND('Mapa final'!#REF!="Alta",'Mapa final'!#REF!="Leve"),CONCATENATE("R4C",'Mapa final'!#REF!),"")</f>
        <v>#REF!</v>
      </c>
      <c r="O19" s="70" t="e">
        <f>IF(AND('Mapa final'!#REF!="Alta",'Mapa final'!#REF!="Leve"),CONCATENATE("R4C",'Mapa final'!#REF!),"")</f>
        <v>#REF!</v>
      </c>
      <c r="P19" s="68" t="str">
        <f>IF(AND('Mapa final'!$Y$13="Alta",'Mapa final'!$AA$13="Menor"),CONCATENATE("R4C",'Mapa final'!$O$13),"")</f>
        <v/>
      </c>
      <c r="Q19" s="69" t="e">
        <f>IF(AND('Mapa final'!#REF!="Alta",'Mapa final'!#REF!="Menor"),CONCATENATE("R4C",'Mapa final'!#REF!),"")</f>
        <v>#REF!</v>
      </c>
      <c r="R19" s="69" t="e">
        <f>IF(AND('Mapa final'!#REF!="Alta",'Mapa final'!#REF!="Menor"),CONCATENATE("R4C",'Mapa final'!#REF!),"")</f>
        <v>#REF!</v>
      </c>
      <c r="S19" s="69" t="e">
        <f>IF(AND('Mapa final'!#REF!="Alta",'Mapa final'!#REF!="Menor"),CONCATENATE("R4C",'Mapa final'!#REF!),"")</f>
        <v>#REF!</v>
      </c>
      <c r="T19" s="69" t="e">
        <f>IF(AND('Mapa final'!#REF!="Alta",'Mapa final'!#REF!="Menor"),CONCATENATE("R4C",'Mapa final'!#REF!),"")</f>
        <v>#REF!</v>
      </c>
      <c r="U19" s="70" t="e">
        <f>IF(AND('Mapa final'!#REF!="Alta",'Mapa final'!#REF!="Menor"),CONCATENATE("R4C",'Mapa final'!#REF!),"")</f>
        <v>#REF!</v>
      </c>
      <c r="V19" s="52" t="str">
        <f>IF(AND('Mapa final'!$Y$13="Alta",'Mapa final'!$AA$13="Moderado"),CONCATENATE("R4C",'Mapa final'!$O$13),"")</f>
        <v/>
      </c>
      <c r="W19" s="53" t="e">
        <f>IF(AND('Mapa final'!#REF!="Alta",'Mapa final'!#REF!="Moderado"),CONCATENATE("R4C",'Mapa final'!#REF!),"")</f>
        <v>#REF!</v>
      </c>
      <c r="X19" s="58" t="e">
        <f>IF(AND('Mapa final'!#REF!="Alta",'Mapa final'!#REF!="Moderado"),CONCATENATE("R4C",'Mapa final'!#REF!),"")</f>
        <v>#REF!</v>
      </c>
      <c r="Y19" s="58" t="e">
        <f>IF(AND('Mapa final'!#REF!="Alta",'Mapa final'!#REF!="Moderado"),CONCATENATE("R4C",'Mapa final'!#REF!),"")</f>
        <v>#REF!</v>
      </c>
      <c r="Z19" s="58" t="e">
        <f>IF(AND('Mapa final'!#REF!="Alta",'Mapa final'!#REF!="Moderado"),CONCATENATE("R4C",'Mapa final'!#REF!),"")</f>
        <v>#REF!</v>
      </c>
      <c r="AA19" s="54" t="e">
        <f>IF(AND('Mapa final'!#REF!="Alta",'Mapa final'!#REF!="Moderado"),CONCATENATE("R4C",'Mapa final'!#REF!),"")</f>
        <v>#REF!</v>
      </c>
      <c r="AB19" s="52" t="str">
        <f>IF(AND('Mapa final'!$Y$13="Alta",'Mapa final'!$AA$13="Mayor"),CONCATENATE("R4C",'Mapa final'!$O$13),"")</f>
        <v/>
      </c>
      <c r="AC19" s="53" t="e">
        <f>IF(AND('Mapa final'!#REF!="Alta",'Mapa final'!#REF!="Mayor"),CONCATENATE("R4C",'Mapa final'!#REF!),"")</f>
        <v>#REF!</v>
      </c>
      <c r="AD19" s="58" t="e">
        <f>IF(AND('Mapa final'!#REF!="Alta",'Mapa final'!#REF!="Mayor"),CONCATENATE("R4C",'Mapa final'!#REF!),"")</f>
        <v>#REF!</v>
      </c>
      <c r="AE19" s="58" t="e">
        <f>IF(AND('Mapa final'!#REF!="Alta",'Mapa final'!#REF!="Mayor"),CONCATENATE("R4C",'Mapa final'!#REF!),"")</f>
        <v>#REF!</v>
      </c>
      <c r="AF19" s="58" t="e">
        <f>IF(AND('Mapa final'!#REF!="Alta",'Mapa final'!#REF!="Mayor"),CONCATENATE("R4C",'Mapa final'!#REF!),"")</f>
        <v>#REF!</v>
      </c>
      <c r="AG19" s="54" t="e">
        <f>IF(AND('Mapa final'!#REF!="Alta",'Mapa final'!#REF!="Mayor"),CONCATENATE("R4C",'Mapa final'!#REF!),"")</f>
        <v>#REF!</v>
      </c>
      <c r="AH19" s="55" t="str">
        <f>IF(AND('Mapa final'!$Y$13="Alta",'Mapa final'!$AA$13="Catastrófico"),CONCATENATE("R4C",'Mapa final'!$O$13),"")</f>
        <v/>
      </c>
      <c r="AI19" s="56" t="e">
        <f>IF(AND('Mapa final'!#REF!="Alta",'Mapa final'!#REF!="Catastrófico"),CONCATENATE("R4C",'Mapa final'!#REF!),"")</f>
        <v>#REF!</v>
      </c>
      <c r="AJ19" s="56" t="e">
        <f>IF(AND('Mapa final'!#REF!="Alta",'Mapa final'!#REF!="Catastrófico"),CONCATENATE("R4C",'Mapa final'!#REF!),"")</f>
        <v>#REF!</v>
      </c>
      <c r="AK19" s="56" t="e">
        <f>IF(AND('Mapa final'!#REF!="Alta",'Mapa final'!#REF!="Catastrófico"),CONCATENATE("R4C",'Mapa final'!#REF!),"")</f>
        <v>#REF!</v>
      </c>
      <c r="AL19" s="56" t="e">
        <f>IF(AND('Mapa final'!#REF!="Alta",'Mapa final'!#REF!="Catastrófico"),CONCATENATE("R4C",'Mapa final'!#REF!),"")</f>
        <v>#REF!</v>
      </c>
      <c r="AM19" s="57" t="e">
        <f>IF(AND('Mapa final'!#REF!="Alta",'Mapa final'!#REF!="Catastrófico"),CONCATENATE("R4C",'Mapa final'!#REF!),"")</f>
        <v>#REF!</v>
      </c>
      <c r="AN19" s="84"/>
      <c r="AO19" s="334"/>
      <c r="AP19" s="335"/>
      <c r="AQ19" s="335"/>
      <c r="AR19" s="335"/>
      <c r="AS19" s="335"/>
      <c r="AT19" s="336"/>
      <c r="AU19" s="84"/>
      <c r="AV19" s="84"/>
      <c r="AW19" s="84"/>
      <c r="AX19" s="84"/>
      <c r="AY19" s="84"/>
      <c r="AZ19" s="84"/>
      <c r="BA19" s="84"/>
      <c r="BB19" s="84"/>
      <c r="BC19" s="84"/>
      <c r="BD19" s="84"/>
      <c r="BE19" s="84"/>
      <c r="BF19" s="84"/>
      <c r="BG19" s="84"/>
      <c r="BH19" s="84"/>
      <c r="BI19" s="84"/>
      <c r="BJ19" s="84"/>
      <c r="BK19" s="84"/>
      <c r="BL19" s="84"/>
      <c r="BM19" s="84"/>
      <c r="BN19" s="84"/>
      <c r="BO19" s="84"/>
      <c r="BP19" s="84"/>
      <c r="BQ19" s="84"/>
      <c r="BR19" s="84"/>
      <c r="BS19" s="84"/>
      <c r="BT19" s="84"/>
      <c r="BU19" s="84"/>
      <c r="BV19" s="84"/>
      <c r="BW19" s="84"/>
      <c r="BX19" s="84"/>
    </row>
    <row r="20" spans="1:76" ht="15" customHeight="1" x14ac:dyDescent="0.25">
      <c r="A20" s="84"/>
      <c r="B20" s="243"/>
      <c r="C20" s="243"/>
      <c r="D20" s="244"/>
      <c r="E20" s="344"/>
      <c r="F20" s="345"/>
      <c r="G20" s="345"/>
      <c r="H20" s="345"/>
      <c r="I20" s="343"/>
      <c r="J20" s="68" t="str">
        <f>IF(AND('Mapa final'!$Y$14="Alta",'Mapa final'!$AA$14="Leve"),CONCATENATE("R5C",'Mapa final'!$O$14),"")</f>
        <v/>
      </c>
      <c r="K20" s="69" t="e">
        <f>IF(AND('Mapa final'!#REF!="Alta",'Mapa final'!#REF!="Leve"),CONCATENATE("R5C",'Mapa final'!#REF!),"")</f>
        <v>#REF!</v>
      </c>
      <c r="L20" s="69" t="e">
        <f>IF(AND('Mapa final'!#REF!="Alta",'Mapa final'!#REF!="Leve"),CONCATENATE("R5C",'Mapa final'!#REF!),"")</f>
        <v>#REF!</v>
      </c>
      <c r="M20" s="69" t="e">
        <f>IF(AND('Mapa final'!#REF!="Alta",'Mapa final'!#REF!="Leve"),CONCATENATE("R5C",'Mapa final'!#REF!),"")</f>
        <v>#REF!</v>
      </c>
      <c r="N20" s="69" t="e">
        <f>IF(AND('Mapa final'!#REF!="Alta",'Mapa final'!#REF!="Leve"),CONCATENATE("R5C",'Mapa final'!#REF!),"")</f>
        <v>#REF!</v>
      </c>
      <c r="O20" s="70" t="e">
        <f>IF(AND('Mapa final'!#REF!="Alta",'Mapa final'!#REF!="Leve"),CONCATENATE("R5C",'Mapa final'!#REF!),"")</f>
        <v>#REF!</v>
      </c>
      <c r="P20" s="68" t="str">
        <f>IF(AND('Mapa final'!$Y$14="Alta",'Mapa final'!$AA$14="Menor"),CONCATENATE("R5C",'Mapa final'!$O$14),"")</f>
        <v/>
      </c>
      <c r="Q20" s="69" t="e">
        <f>IF(AND('Mapa final'!#REF!="Alta",'Mapa final'!#REF!="Menor"),CONCATENATE("R5C",'Mapa final'!#REF!),"")</f>
        <v>#REF!</v>
      </c>
      <c r="R20" s="69" t="e">
        <f>IF(AND('Mapa final'!#REF!="Alta",'Mapa final'!#REF!="Menor"),CONCATENATE("R5C",'Mapa final'!#REF!),"")</f>
        <v>#REF!</v>
      </c>
      <c r="S20" s="69" t="e">
        <f>IF(AND('Mapa final'!#REF!="Alta",'Mapa final'!#REF!="Menor"),CONCATENATE("R5C",'Mapa final'!#REF!),"")</f>
        <v>#REF!</v>
      </c>
      <c r="T20" s="69" t="e">
        <f>IF(AND('Mapa final'!#REF!="Alta",'Mapa final'!#REF!="Menor"),CONCATENATE("R5C",'Mapa final'!#REF!),"")</f>
        <v>#REF!</v>
      </c>
      <c r="U20" s="70" t="e">
        <f>IF(AND('Mapa final'!#REF!="Alta",'Mapa final'!#REF!="Menor"),CONCATENATE("R5C",'Mapa final'!#REF!),"")</f>
        <v>#REF!</v>
      </c>
      <c r="V20" s="52" t="str">
        <f>IF(AND('Mapa final'!$Y$14="Alta",'Mapa final'!$AA$14="Moderado"),CONCATENATE("R5C",'Mapa final'!$O$14),"")</f>
        <v/>
      </c>
      <c r="W20" s="53" t="e">
        <f>IF(AND('Mapa final'!#REF!="Alta",'Mapa final'!#REF!="Moderado"),CONCATENATE("R5C",'Mapa final'!#REF!),"")</f>
        <v>#REF!</v>
      </c>
      <c r="X20" s="58" t="e">
        <f>IF(AND('Mapa final'!#REF!="Alta",'Mapa final'!#REF!="Moderado"),CONCATENATE("R5C",'Mapa final'!#REF!),"")</f>
        <v>#REF!</v>
      </c>
      <c r="Y20" s="58" t="e">
        <f>IF(AND('Mapa final'!#REF!="Alta",'Mapa final'!#REF!="Moderado"),CONCATENATE("R5C",'Mapa final'!#REF!),"")</f>
        <v>#REF!</v>
      </c>
      <c r="Z20" s="58" t="e">
        <f>IF(AND('Mapa final'!#REF!="Alta",'Mapa final'!#REF!="Moderado"),CONCATENATE("R5C",'Mapa final'!#REF!),"")</f>
        <v>#REF!</v>
      </c>
      <c r="AA20" s="54" t="e">
        <f>IF(AND('Mapa final'!#REF!="Alta",'Mapa final'!#REF!="Moderado"),CONCATENATE("R5C",'Mapa final'!#REF!),"")</f>
        <v>#REF!</v>
      </c>
      <c r="AB20" s="52" t="str">
        <f>IF(AND('Mapa final'!$Y$14="Alta",'Mapa final'!$AA$14="Mayor"),CONCATENATE("R5C",'Mapa final'!$O$14),"")</f>
        <v/>
      </c>
      <c r="AC20" s="53" t="e">
        <f>IF(AND('Mapa final'!#REF!="Alta",'Mapa final'!#REF!="Mayor"),CONCATENATE("R5C",'Mapa final'!#REF!),"")</f>
        <v>#REF!</v>
      </c>
      <c r="AD20" s="58" t="e">
        <f>IF(AND('Mapa final'!#REF!="Alta",'Mapa final'!#REF!="Mayor"),CONCATENATE("R5C",'Mapa final'!#REF!),"")</f>
        <v>#REF!</v>
      </c>
      <c r="AE20" s="58" t="e">
        <f>IF(AND('Mapa final'!#REF!="Alta",'Mapa final'!#REF!="Mayor"),CONCATENATE("R5C",'Mapa final'!#REF!),"")</f>
        <v>#REF!</v>
      </c>
      <c r="AF20" s="58" t="e">
        <f>IF(AND('Mapa final'!#REF!="Alta",'Mapa final'!#REF!="Mayor"),CONCATENATE("R5C",'Mapa final'!#REF!),"")</f>
        <v>#REF!</v>
      </c>
      <c r="AG20" s="54" t="e">
        <f>IF(AND('Mapa final'!#REF!="Alta",'Mapa final'!#REF!="Mayor"),CONCATENATE("R5C",'Mapa final'!#REF!),"")</f>
        <v>#REF!</v>
      </c>
      <c r="AH20" s="55" t="str">
        <f>IF(AND('Mapa final'!$Y$14="Alta",'Mapa final'!$AA$14="Catastrófico"),CONCATENATE("R5C",'Mapa final'!$O$14),"")</f>
        <v/>
      </c>
      <c r="AI20" s="56" t="e">
        <f>IF(AND('Mapa final'!#REF!="Alta",'Mapa final'!#REF!="Catastrófico"),CONCATENATE("R5C",'Mapa final'!#REF!),"")</f>
        <v>#REF!</v>
      </c>
      <c r="AJ20" s="56" t="e">
        <f>IF(AND('Mapa final'!#REF!="Alta",'Mapa final'!#REF!="Catastrófico"),CONCATENATE("R5C",'Mapa final'!#REF!),"")</f>
        <v>#REF!</v>
      </c>
      <c r="AK20" s="56" t="e">
        <f>IF(AND('Mapa final'!#REF!="Alta",'Mapa final'!#REF!="Catastrófico"),CONCATENATE("R5C",'Mapa final'!#REF!),"")</f>
        <v>#REF!</v>
      </c>
      <c r="AL20" s="56" t="e">
        <f>IF(AND('Mapa final'!#REF!="Alta",'Mapa final'!#REF!="Catastrófico"),CONCATENATE("R5C",'Mapa final'!#REF!),"")</f>
        <v>#REF!</v>
      </c>
      <c r="AM20" s="57" t="e">
        <f>IF(AND('Mapa final'!#REF!="Alta",'Mapa final'!#REF!="Catastrófico"),CONCATENATE("R5C",'Mapa final'!#REF!),"")</f>
        <v>#REF!</v>
      </c>
      <c r="AN20" s="84"/>
      <c r="AO20" s="334"/>
      <c r="AP20" s="335"/>
      <c r="AQ20" s="335"/>
      <c r="AR20" s="335"/>
      <c r="AS20" s="335"/>
      <c r="AT20" s="336"/>
      <c r="AU20" s="84"/>
      <c r="AV20" s="84"/>
      <c r="AW20" s="84"/>
      <c r="AX20" s="84"/>
      <c r="AY20" s="84"/>
      <c r="AZ20" s="84"/>
      <c r="BA20" s="84"/>
      <c r="BB20" s="84"/>
      <c r="BC20" s="84"/>
      <c r="BD20" s="84"/>
      <c r="BE20" s="84"/>
      <c r="BF20" s="84"/>
      <c r="BG20" s="84"/>
      <c r="BH20" s="84"/>
      <c r="BI20" s="84"/>
      <c r="BJ20" s="84"/>
      <c r="BK20" s="84"/>
      <c r="BL20" s="84"/>
      <c r="BM20" s="84"/>
      <c r="BN20" s="84"/>
      <c r="BO20" s="84"/>
      <c r="BP20" s="84"/>
      <c r="BQ20" s="84"/>
      <c r="BR20" s="84"/>
      <c r="BS20" s="84"/>
      <c r="BT20" s="84"/>
      <c r="BU20" s="84"/>
      <c r="BV20" s="84"/>
      <c r="BW20" s="84"/>
      <c r="BX20" s="84"/>
    </row>
    <row r="21" spans="1:76" ht="15" customHeight="1" x14ac:dyDescent="0.25">
      <c r="A21" s="84"/>
      <c r="B21" s="243"/>
      <c r="C21" s="243"/>
      <c r="D21" s="244"/>
      <c r="E21" s="344"/>
      <c r="F21" s="345"/>
      <c r="G21" s="345"/>
      <c r="H21" s="345"/>
      <c r="I21" s="343"/>
      <c r="J21" s="68" t="str">
        <f>IF(AND('Mapa final'!$Y$15="Alta",'Mapa final'!$AA$15="Leve"),CONCATENATE("R6C",'Mapa final'!$O$15),"")</f>
        <v/>
      </c>
      <c r="K21" s="69" t="e">
        <f>IF(AND('Mapa final'!#REF!="Alta",'Mapa final'!#REF!="Leve"),CONCATENATE("R6C",'Mapa final'!#REF!),"")</f>
        <v>#REF!</v>
      </c>
      <c r="L21" s="69" t="e">
        <f>IF(AND('Mapa final'!#REF!="Alta",'Mapa final'!#REF!="Leve"),CONCATENATE("R6C",'Mapa final'!#REF!),"")</f>
        <v>#REF!</v>
      </c>
      <c r="M21" s="69" t="e">
        <f>IF(AND('Mapa final'!#REF!="Alta",'Mapa final'!#REF!="Leve"),CONCATENATE("R6C",'Mapa final'!#REF!),"")</f>
        <v>#REF!</v>
      </c>
      <c r="N21" s="69" t="e">
        <f>IF(AND('Mapa final'!#REF!="Alta",'Mapa final'!#REF!="Leve"),CONCATENATE("R6C",'Mapa final'!#REF!),"")</f>
        <v>#REF!</v>
      </c>
      <c r="O21" s="70" t="e">
        <f>IF(AND('Mapa final'!#REF!="Alta",'Mapa final'!#REF!="Leve"),CONCATENATE("R6C",'Mapa final'!#REF!),"")</f>
        <v>#REF!</v>
      </c>
      <c r="P21" s="68" t="str">
        <f>IF(AND('Mapa final'!$Y$15="Alta",'Mapa final'!$AA$15="Menor"),CONCATENATE("R6C",'Mapa final'!$O$15),"")</f>
        <v/>
      </c>
      <c r="Q21" s="69" t="e">
        <f>IF(AND('Mapa final'!#REF!="Alta",'Mapa final'!#REF!="Menor"),CONCATENATE("R6C",'Mapa final'!#REF!),"")</f>
        <v>#REF!</v>
      </c>
      <c r="R21" s="69" t="e">
        <f>IF(AND('Mapa final'!#REF!="Alta",'Mapa final'!#REF!="Menor"),CONCATENATE("R6C",'Mapa final'!#REF!),"")</f>
        <v>#REF!</v>
      </c>
      <c r="S21" s="69" t="e">
        <f>IF(AND('Mapa final'!#REF!="Alta",'Mapa final'!#REF!="Menor"),CONCATENATE("R6C",'Mapa final'!#REF!),"")</f>
        <v>#REF!</v>
      </c>
      <c r="T21" s="69" t="e">
        <f>IF(AND('Mapa final'!#REF!="Alta",'Mapa final'!#REF!="Menor"),CONCATENATE("R6C",'Mapa final'!#REF!),"")</f>
        <v>#REF!</v>
      </c>
      <c r="U21" s="70" t="e">
        <f>IF(AND('Mapa final'!#REF!="Alta",'Mapa final'!#REF!="Menor"),CONCATENATE("R6C",'Mapa final'!#REF!),"")</f>
        <v>#REF!</v>
      </c>
      <c r="V21" s="52" t="str">
        <f>IF(AND('Mapa final'!$Y$15="Alta",'Mapa final'!$AA$15="Moderado"),CONCATENATE("R6C",'Mapa final'!$O$15),"")</f>
        <v/>
      </c>
      <c r="W21" s="53" t="e">
        <f>IF(AND('Mapa final'!#REF!="Alta",'Mapa final'!#REF!="Moderado"),CONCATENATE("R6C",'Mapa final'!#REF!),"")</f>
        <v>#REF!</v>
      </c>
      <c r="X21" s="58" t="e">
        <f>IF(AND('Mapa final'!#REF!="Alta",'Mapa final'!#REF!="Moderado"),CONCATENATE("R6C",'Mapa final'!#REF!),"")</f>
        <v>#REF!</v>
      </c>
      <c r="Y21" s="58" t="e">
        <f>IF(AND('Mapa final'!#REF!="Alta",'Mapa final'!#REF!="Moderado"),CONCATENATE("R6C",'Mapa final'!#REF!),"")</f>
        <v>#REF!</v>
      </c>
      <c r="Z21" s="58" t="e">
        <f>IF(AND('Mapa final'!#REF!="Alta",'Mapa final'!#REF!="Moderado"),CONCATENATE("R6C",'Mapa final'!#REF!),"")</f>
        <v>#REF!</v>
      </c>
      <c r="AA21" s="54" t="e">
        <f>IF(AND('Mapa final'!#REF!="Alta",'Mapa final'!#REF!="Moderado"),CONCATENATE("R6C",'Mapa final'!#REF!),"")</f>
        <v>#REF!</v>
      </c>
      <c r="AB21" s="52" t="str">
        <f>IF(AND('Mapa final'!$Y$15="Alta",'Mapa final'!$AA$15="Mayor"),CONCATENATE("R6C",'Mapa final'!$O$15),"")</f>
        <v/>
      </c>
      <c r="AC21" s="53" t="e">
        <f>IF(AND('Mapa final'!#REF!="Alta",'Mapa final'!#REF!="Mayor"),CONCATENATE("R6C",'Mapa final'!#REF!),"")</f>
        <v>#REF!</v>
      </c>
      <c r="AD21" s="58" t="e">
        <f>IF(AND('Mapa final'!#REF!="Alta",'Mapa final'!#REF!="Mayor"),CONCATENATE("R6C",'Mapa final'!#REF!),"")</f>
        <v>#REF!</v>
      </c>
      <c r="AE21" s="58" t="e">
        <f>IF(AND('Mapa final'!#REF!="Alta",'Mapa final'!#REF!="Mayor"),CONCATENATE("R6C",'Mapa final'!#REF!),"")</f>
        <v>#REF!</v>
      </c>
      <c r="AF21" s="58" t="e">
        <f>IF(AND('Mapa final'!#REF!="Alta",'Mapa final'!#REF!="Mayor"),CONCATENATE("R6C",'Mapa final'!#REF!),"")</f>
        <v>#REF!</v>
      </c>
      <c r="AG21" s="54" t="e">
        <f>IF(AND('Mapa final'!#REF!="Alta",'Mapa final'!#REF!="Mayor"),CONCATENATE("R6C",'Mapa final'!#REF!),"")</f>
        <v>#REF!</v>
      </c>
      <c r="AH21" s="55" t="str">
        <f>IF(AND('Mapa final'!$Y$15="Alta",'Mapa final'!$AA$15="Catastrófico"),CONCATENATE("R6C",'Mapa final'!$O$15),"")</f>
        <v/>
      </c>
      <c r="AI21" s="56" t="e">
        <f>IF(AND('Mapa final'!#REF!="Alta",'Mapa final'!#REF!="Catastrófico"),CONCATENATE("R6C",'Mapa final'!#REF!),"")</f>
        <v>#REF!</v>
      </c>
      <c r="AJ21" s="56" t="e">
        <f>IF(AND('Mapa final'!#REF!="Alta",'Mapa final'!#REF!="Catastrófico"),CONCATENATE("R6C",'Mapa final'!#REF!),"")</f>
        <v>#REF!</v>
      </c>
      <c r="AK21" s="56" t="e">
        <f>IF(AND('Mapa final'!#REF!="Alta",'Mapa final'!#REF!="Catastrófico"),CONCATENATE("R6C",'Mapa final'!#REF!),"")</f>
        <v>#REF!</v>
      </c>
      <c r="AL21" s="56" t="e">
        <f>IF(AND('Mapa final'!#REF!="Alta",'Mapa final'!#REF!="Catastrófico"),CONCATENATE("R6C",'Mapa final'!#REF!),"")</f>
        <v>#REF!</v>
      </c>
      <c r="AM21" s="57" t="e">
        <f>IF(AND('Mapa final'!#REF!="Alta",'Mapa final'!#REF!="Catastrófico"),CONCATENATE("R6C",'Mapa final'!#REF!),"")</f>
        <v>#REF!</v>
      </c>
      <c r="AN21" s="84"/>
      <c r="AO21" s="334"/>
      <c r="AP21" s="335"/>
      <c r="AQ21" s="335"/>
      <c r="AR21" s="335"/>
      <c r="AS21" s="335"/>
      <c r="AT21" s="336"/>
      <c r="AU21" s="84"/>
      <c r="AV21" s="84"/>
      <c r="AW21" s="84"/>
      <c r="AX21" s="84"/>
      <c r="AY21" s="84"/>
      <c r="AZ21" s="84"/>
      <c r="BA21" s="84"/>
      <c r="BB21" s="84"/>
      <c r="BC21" s="84"/>
      <c r="BD21" s="84"/>
      <c r="BE21" s="84"/>
      <c r="BF21" s="84"/>
      <c r="BG21" s="84"/>
      <c r="BH21" s="84"/>
      <c r="BI21" s="84"/>
      <c r="BJ21" s="84"/>
      <c r="BK21" s="84"/>
      <c r="BL21" s="84"/>
      <c r="BM21" s="84"/>
      <c r="BN21" s="84"/>
      <c r="BO21" s="84"/>
      <c r="BP21" s="84"/>
      <c r="BQ21" s="84"/>
      <c r="BR21" s="84"/>
      <c r="BS21" s="84"/>
      <c r="BT21" s="84"/>
      <c r="BU21" s="84"/>
      <c r="BV21" s="84"/>
      <c r="BW21" s="84"/>
      <c r="BX21" s="84"/>
    </row>
    <row r="22" spans="1:76" ht="15" customHeight="1" x14ac:dyDescent="0.25">
      <c r="A22" s="84"/>
      <c r="B22" s="243"/>
      <c r="C22" s="243"/>
      <c r="D22" s="244"/>
      <c r="E22" s="344"/>
      <c r="F22" s="345"/>
      <c r="G22" s="345"/>
      <c r="H22" s="345"/>
      <c r="I22" s="343"/>
      <c r="J22" s="68" t="str">
        <f>IF(AND('Mapa final'!$Y$16="Alta",'Mapa final'!$AA$16="Leve"),CONCATENATE("R7C",'Mapa final'!$O$16),"")</f>
        <v/>
      </c>
      <c r="K22" s="69" t="e">
        <f>IF(AND('Mapa final'!#REF!="Alta",'Mapa final'!#REF!="Leve"),CONCATENATE("R7C",'Mapa final'!#REF!),"")</f>
        <v>#REF!</v>
      </c>
      <c r="L22" s="69" t="e">
        <f>IF(AND('Mapa final'!#REF!="Alta",'Mapa final'!#REF!="Leve"),CONCATENATE("R7C",'Mapa final'!#REF!),"")</f>
        <v>#REF!</v>
      </c>
      <c r="M22" s="69" t="e">
        <f>IF(AND('Mapa final'!#REF!="Alta",'Mapa final'!#REF!="Leve"),CONCATENATE("R7C",'Mapa final'!#REF!),"")</f>
        <v>#REF!</v>
      </c>
      <c r="N22" s="69" t="e">
        <f>IF(AND('Mapa final'!#REF!="Alta",'Mapa final'!#REF!="Leve"),CONCATENATE("R7C",'Mapa final'!#REF!),"")</f>
        <v>#REF!</v>
      </c>
      <c r="O22" s="70" t="e">
        <f>IF(AND('Mapa final'!#REF!="Alta",'Mapa final'!#REF!="Leve"),CONCATENATE("R7C",'Mapa final'!#REF!),"")</f>
        <v>#REF!</v>
      </c>
      <c r="P22" s="68" t="str">
        <f>IF(AND('Mapa final'!$Y$16="Alta",'Mapa final'!$AA$16="Menor"),CONCATENATE("R7C",'Mapa final'!$O$16),"")</f>
        <v/>
      </c>
      <c r="Q22" s="69" t="e">
        <f>IF(AND('Mapa final'!#REF!="Alta",'Mapa final'!#REF!="Menor"),CONCATENATE("R7C",'Mapa final'!#REF!),"")</f>
        <v>#REF!</v>
      </c>
      <c r="R22" s="69" t="e">
        <f>IF(AND('Mapa final'!#REF!="Alta",'Mapa final'!#REF!="Menor"),CONCATENATE("R7C",'Mapa final'!#REF!),"")</f>
        <v>#REF!</v>
      </c>
      <c r="S22" s="69" t="e">
        <f>IF(AND('Mapa final'!#REF!="Alta",'Mapa final'!#REF!="Menor"),CONCATENATE("R7C",'Mapa final'!#REF!),"")</f>
        <v>#REF!</v>
      </c>
      <c r="T22" s="69" t="e">
        <f>IF(AND('Mapa final'!#REF!="Alta",'Mapa final'!#REF!="Menor"),CONCATENATE("R7C",'Mapa final'!#REF!),"")</f>
        <v>#REF!</v>
      </c>
      <c r="U22" s="70" t="e">
        <f>IF(AND('Mapa final'!#REF!="Alta",'Mapa final'!#REF!="Menor"),CONCATENATE("R7C",'Mapa final'!#REF!),"")</f>
        <v>#REF!</v>
      </c>
      <c r="V22" s="52" t="str">
        <f>IF(AND('Mapa final'!$Y$16="Alta",'Mapa final'!$AA$16="Moderado"),CONCATENATE("R7C",'Mapa final'!$O$16),"")</f>
        <v/>
      </c>
      <c r="W22" s="53" t="e">
        <f>IF(AND('Mapa final'!#REF!="Alta",'Mapa final'!#REF!="Moderado"),CONCATENATE("R7C",'Mapa final'!#REF!),"")</f>
        <v>#REF!</v>
      </c>
      <c r="X22" s="58" t="e">
        <f>IF(AND('Mapa final'!#REF!="Alta",'Mapa final'!#REF!="Moderado"),CONCATENATE("R7C",'Mapa final'!#REF!),"")</f>
        <v>#REF!</v>
      </c>
      <c r="Y22" s="58" t="e">
        <f>IF(AND('Mapa final'!#REF!="Alta",'Mapa final'!#REF!="Moderado"),CONCATENATE("R7C",'Mapa final'!#REF!),"")</f>
        <v>#REF!</v>
      </c>
      <c r="Z22" s="58" t="e">
        <f>IF(AND('Mapa final'!#REF!="Alta",'Mapa final'!#REF!="Moderado"),CONCATENATE("R7C",'Mapa final'!#REF!),"")</f>
        <v>#REF!</v>
      </c>
      <c r="AA22" s="54" t="e">
        <f>IF(AND('Mapa final'!#REF!="Alta",'Mapa final'!#REF!="Moderado"),CONCATENATE("R7C",'Mapa final'!#REF!),"")</f>
        <v>#REF!</v>
      </c>
      <c r="AB22" s="52" t="str">
        <f>IF(AND('Mapa final'!$Y$16="Alta",'Mapa final'!$AA$16="Mayor"),CONCATENATE("R7C",'Mapa final'!$O$16),"")</f>
        <v/>
      </c>
      <c r="AC22" s="53" t="e">
        <f>IF(AND('Mapa final'!#REF!="Alta",'Mapa final'!#REF!="Mayor"),CONCATENATE("R7C",'Mapa final'!#REF!),"")</f>
        <v>#REF!</v>
      </c>
      <c r="AD22" s="58" t="e">
        <f>IF(AND('Mapa final'!#REF!="Alta",'Mapa final'!#REF!="Mayor"),CONCATENATE("R7C",'Mapa final'!#REF!),"")</f>
        <v>#REF!</v>
      </c>
      <c r="AE22" s="58" t="e">
        <f>IF(AND('Mapa final'!#REF!="Alta",'Mapa final'!#REF!="Mayor"),CONCATENATE("R7C",'Mapa final'!#REF!),"")</f>
        <v>#REF!</v>
      </c>
      <c r="AF22" s="58" t="e">
        <f>IF(AND('Mapa final'!#REF!="Alta",'Mapa final'!#REF!="Mayor"),CONCATENATE("R7C",'Mapa final'!#REF!),"")</f>
        <v>#REF!</v>
      </c>
      <c r="AG22" s="54" t="e">
        <f>IF(AND('Mapa final'!#REF!="Alta",'Mapa final'!#REF!="Mayor"),CONCATENATE("R7C",'Mapa final'!#REF!),"")</f>
        <v>#REF!</v>
      </c>
      <c r="AH22" s="55" t="str">
        <f>IF(AND('Mapa final'!$Y$16="Alta",'Mapa final'!$AA$16="Catastrófico"),CONCATENATE("R7C",'Mapa final'!$O$16),"")</f>
        <v/>
      </c>
      <c r="AI22" s="56" t="e">
        <f>IF(AND('Mapa final'!#REF!="Alta",'Mapa final'!#REF!="Catastrófico"),CONCATENATE("R7C",'Mapa final'!#REF!),"")</f>
        <v>#REF!</v>
      </c>
      <c r="AJ22" s="56" t="e">
        <f>IF(AND('Mapa final'!#REF!="Alta",'Mapa final'!#REF!="Catastrófico"),CONCATENATE("R7C",'Mapa final'!#REF!),"")</f>
        <v>#REF!</v>
      </c>
      <c r="AK22" s="56" t="e">
        <f>IF(AND('Mapa final'!#REF!="Alta",'Mapa final'!#REF!="Catastrófico"),CONCATENATE("R7C",'Mapa final'!#REF!),"")</f>
        <v>#REF!</v>
      </c>
      <c r="AL22" s="56" t="e">
        <f>IF(AND('Mapa final'!#REF!="Alta",'Mapa final'!#REF!="Catastrófico"),CONCATENATE("R7C",'Mapa final'!#REF!),"")</f>
        <v>#REF!</v>
      </c>
      <c r="AM22" s="57" t="e">
        <f>IF(AND('Mapa final'!#REF!="Alta",'Mapa final'!#REF!="Catastrófico"),CONCATENATE("R7C",'Mapa final'!#REF!),"")</f>
        <v>#REF!</v>
      </c>
      <c r="AN22" s="84"/>
      <c r="AO22" s="334"/>
      <c r="AP22" s="335"/>
      <c r="AQ22" s="335"/>
      <c r="AR22" s="335"/>
      <c r="AS22" s="335"/>
      <c r="AT22" s="336"/>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row>
    <row r="23" spans="1:76" ht="15" customHeight="1" x14ac:dyDescent="0.25">
      <c r="A23" s="84"/>
      <c r="B23" s="243"/>
      <c r="C23" s="243"/>
      <c r="D23" s="244"/>
      <c r="E23" s="344"/>
      <c r="F23" s="345"/>
      <c r="G23" s="345"/>
      <c r="H23" s="345"/>
      <c r="I23" s="343"/>
      <c r="J23" s="68" t="str">
        <f>IF(AND('Mapa final'!$Y$17="Alta",'Mapa final'!$AA$17="Leve"),CONCATENATE("R8C",'Mapa final'!$O$17),"")</f>
        <v/>
      </c>
      <c r="K23" s="69" t="str">
        <f>IF(AND('Mapa final'!$Y$18="Alta",'Mapa final'!$AA$18="Leve"),CONCATENATE("R8C",'Mapa final'!$O$18),"")</f>
        <v/>
      </c>
      <c r="L23" s="69" t="str">
        <f>IF(AND('Mapa final'!$Y$19="Alta",'Mapa final'!$AA$19="Leve"),CONCATENATE("R8C",'Mapa final'!$O$19),"")</f>
        <v/>
      </c>
      <c r="M23" s="69" t="str">
        <f>IF(AND('Mapa final'!$Y$20="Alta",'Mapa final'!$AA$20="Leve"),CONCATENATE("R8C",'Mapa final'!$O$20),"")</f>
        <v/>
      </c>
      <c r="N23" s="69" t="str">
        <f>IF(AND('Mapa final'!$Y$21="Alta",'Mapa final'!$AA$21="Leve"),CONCATENATE("R8C",'Mapa final'!$O$21),"")</f>
        <v/>
      </c>
      <c r="O23" s="70" t="str">
        <f>IF(AND('Mapa final'!$Y$22="Alta",'Mapa final'!$AA$22="Leve"),CONCATENATE("R8C",'Mapa final'!$O$22),"")</f>
        <v/>
      </c>
      <c r="P23" s="68" t="str">
        <f>IF(AND('Mapa final'!$Y$17="Alta",'Mapa final'!$AA$17="Menor"),CONCATENATE("R8C",'Mapa final'!$O$17),"")</f>
        <v/>
      </c>
      <c r="Q23" s="69" t="str">
        <f>IF(AND('Mapa final'!$Y$18="Alta",'Mapa final'!$AA$18="Menor"),CONCATENATE("R8C",'Mapa final'!$O$18),"")</f>
        <v/>
      </c>
      <c r="R23" s="69" t="str">
        <f>IF(AND('Mapa final'!$Y$19="Alta",'Mapa final'!$AA$19="Menor"),CONCATENATE("R8C",'Mapa final'!$O$19),"")</f>
        <v/>
      </c>
      <c r="S23" s="69" t="str">
        <f>IF(AND('Mapa final'!$Y$20="Alta",'Mapa final'!$AA$20="Menor"),CONCATENATE("R8C",'Mapa final'!$O$20),"")</f>
        <v/>
      </c>
      <c r="T23" s="69" t="str">
        <f>IF(AND('Mapa final'!$Y$21="Alta",'Mapa final'!$AA$21="Menor"),CONCATENATE("R8C",'Mapa final'!$O$21),"")</f>
        <v/>
      </c>
      <c r="U23" s="70" t="str">
        <f>IF(AND('Mapa final'!$Y$22="Alta",'Mapa final'!$AA$22="Menor"),CONCATENATE("R8C",'Mapa final'!$O$22),"")</f>
        <v/>
      </c>
      <c r="V23" s="52" t="str">
        <f>IF(AND('Mapa final'!$Y$17="Alta",'Mapa final'!$AA$17="Moderado"),CONCATENATE("R8C",'Mapa final'!$O$17),"")</f>
        <v/>
      </c>
      <c r="W23" s="53" t="str">
        <f>IF(AND('Mapa final'!$Y$18="Alta",'Mapa final'!$AA$18="Moderado"),CONCATENATE("R8C",'Mapa final'!$O$18),"")</f>
        <v/>
      </c>
      <c r="X23" s="58" t="str">
        <f>IF(AND('Mapa final'!$Y$19="Alta",'Mapa final'!$AA$19="Moderado"),CONCATENATE("R8C",'Mapa final'!$O$19),"")</f>
        <v/>
      </c>
      <c r="Y23" s="58" t="str">
        <f>IF(AND('Mapa final'!$Y$20="Alta",'Mapa final'!$AA$20="Moderado"),CONCATENATE("R8C",'Mapa final'!$O$20),"")</f>
        <v/>
      </c>
      <c r="Z23" s="58" t="str">
        <f>IF(AND('Mapa final'!$Y$21="Alta",'Mapa final'!$AA$21="Moderado"),CONCATENATE("R8C",'Mapa final'!$O$21),"")</f>
        <v/>
      </c>
      <c r="AA23" s="54" t="str">
        <f>IF(AND('Mapa final'!$Y$22="Alta",'Mapa final'!$AA$22="Moderado"),CONCATENATE("R8C",'Mapa final'!$O$22),"")</f>
        <v/>
      </c>
      <c r="AB23" s="52" t="str">
        <f>IF(AND('Mapa final'!$Y$17="Alta",'Mapa final'!$AA$17="Mayor"),CONCATENATE("R8C",'Mapa final'!$O$17),"")</f>
        <v/>
      </c>
      <c r="AC23" s="53" t="str">
        <f>IF(AND('Mapa final'!$Y$18="Alta",'Mapa final'!$AA$18="Mayor"),CONCATENATE("R8C",'Mapa final'!$O$18),"")</f>
        <v/>
      </c>
      <c r="AD23" s="58" t="str">
        <f>IF(AND('Mapa final'!$Y$19="Alta",'Mapa final'!$AA$19="Mayor"),CONCATENATE("R8C",'Mapa final'!$O$19),"")</f>
        <v/>
      </c>
      <c r="AE23" s="58" t="str">
        <f>IF(AND('Mapa final'!$Y$20="Alta",'Mapa final'!$AA$20="Mayor"),CONCATENATE("R8C",'Mapa final'!$O$20),"")</f>
        <v/>
      </c>
      <c r="AF23" s="58" t="str">
        <f>IF(AND('Mapa final'!$Y$21="Alta",'Mapa final'!$AA$21="Mayor"),CONCATENATE("R8C",'Mapa final'!$O$21),"")</f>
        <v/>
      </c>
      <c r="AG23" s="54" t="str">
        <f>IF(AND('Mapa final'!$Y$22="Alta",'Mapa final'!$AA$22="Mayor"),CONCATENATE("R8C",'Mapa final'!$O$22),"")</f>
        <v/>
      </c>
      <c r="AH23" s="55" t="str">
        <f>IF(AND('Mapa final'!$Y$17="Alta",'Mapa final'!$AA$17="Catastrófico"),CONCATENATE("R8C",'Mapa final'!$O$17),"")</f>
        <v/>
      </c>
      <c r="AI23" s="56" t="str">
        <f>IF(AND('Mapa final'!$Y$18="Alta",'Mapa final'!$AA$18="Catastrófico"),CONCATENATE("R8C",'Mapa final'!$O$18),"")</f>
        <v/>
      </c>
      <c r="AJ23" s="56" t="str">
        <f>IF(AND('Mapa final'!$Y$19="Alta",'Mapa final'!$AA$19="Catastrófico"),CONCATENATE("R8C",'Mapa final'!$O$19),"")</f>
        <v/>
      </c>
      <c r="AK23" s="56" t="str">
        <f>IF(AND('Mapa final'!$Y$20="Alta",'Mapa final'!$AA$20="Catastrófico"),CONCATENATE("R8C",'Mapa final'!$O$20),"")</f>
        <v/>
      </c>
      <c r="AL23" s="56" t="str">
        <f>IF(AND('Mapa final'!$Y$21="Alta",'Mapa final'!$AA$21="Catastrófico"),CONCATENATE("R8C",'Mapa final'!$O$21),"")</f>
        <v/>
      </c>
      <c r="AM23" s="57" t="str">
        <f>IF(AND('Mapa final'!$Y$22="Alta",'Mapa final'!$AA$22="Catastrófico"),CONCATENATE("R8C",'Mapa final'!$O$22),"")</f>
        <v/>
      </c>
      <c r="AN23" s="84"/>
      <c r="AO23" s="334"/>
      <c r="AP23" s="335"/>
      <c r="AQ23" s="335"/>
      <c r="AR23" s="335"/>
      <c r="AS23" s="335"/>
      <c r="AT23" s="336"/>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row>
    <row r="24" spans="1:76" ht="15" customHeight="1" x14ac:dyDescent="0.25">
      <c r="A24" s="84"/>
      <c r="B24" s="243"/>
      <c r="C24" s="243"/>
      <c r="D24" s="244"/>
      <c r="E24" s="344"/>
      <c r="F24" s="345"/>
      <c r="G24" s="345"/>
      <c r="H24" s="345"/>
      <c r="I24" s="343"/>
      <c r="J24" s="68" t="str">
        <f>IF(AND('Mapa final'!$Y$23="Alta",'Mapa final'!$AA$23="Leve"),CONCATENATE("R9C",'Mapa final'!$O$23),"")</f>
        <v/>
      </c>
      <c r="K24" s="69" t="str">
        <f>IF(AND('Mapa final'!$Y$24="Alta",'Mapa final'!$AA$24="Leve"),CONCATENATE("R9C",'Mapa final'!$O$24),"")</f>
        <v/>
      </c>
      <c r="L24" s="69" t="str">
        <f>IF(AND('Mapa final'!$Y$25="Alta",'Mapa final'!$AA$25="Leve"),CONCATENATE("R9C",'Mapa final'!$O$25),"")</f>
        <v/>
      </c>
      <c r="M24" s="69" t="str">
        <f>IF(AND('Mapa final'!$Y$26="Alta",'Mapa final'!$AA$26="Leve"),CONCATENATE("R9C",'Mapa final'!$O$26),"")</f>
        <v/>
      </c>
      <c r="N24" s="69" t="str">
        <f>IF(AND('Mapa final'!$Y$27="Alta",'Mapa final'!$AA$27="Leve"),CONCATENATE("R9C",'Mapa final'!$O$27),"")</f>
        <v/>
      </c>
      <c r="O24" s="70" t="str">
        <f>IF(AND('Mapa final'!$Y$28="Alta",'Mapa final'!$AA$28="Leve"),CONCATENATE("R9C",'Mapa final'!$O$28),"")</f>
        <v/>
      </c>
      <c r="P24" s="68" t="str">
        <f>IF(AND('Mapa final'!$Y$23="Alta",'Mapa final'!$AA$23="Menor"),CONCATENATE("R9C",'Mapa final'!$O$23),"")</f>
        <v/>
      </c>
      <c r="Q24" s="69" t="str">
        <f>IF(AND('Mapa final'!$Y$24="Alta",'Mapa final'!$AA$24="Menor"),CONCATENATE("R9C",'Mapa final'!$O$24),"")</f>
        <v/>
      </c>
      <c r="R24" s="69" t="str">
        <f>IF(AND('Mapa final'!$Y$25="Alta",'Mapa final'!$AA$25="Menor"),CONCATENATE("R9C",'Mapa final'!$O$25),"")</f>
        <v/>
      </c>
      <c r="S24" s="69" t="str">
        <f>IF(AND('Mapa final'!$Y$26="Alta",'Mapa final'!$AA$26="Menor"),CONCATENATE("R9C",'Mapa final'!$O$26),"")</f>
        <v/>
      </c>
      <c r="T24" s="69" t="str">
        <f>IF(AND('Mapa final'!$Y$27="Alta",'Mapa final'!$AA$27="Menor"),CONCATENATE("R9C",'Mapa final'!$O$27),"")</f>
        <v/>
      </c>
      <c r="U24" s="70" t="str">
        <f>IF(AND('Mapa final'!$Y$28="Alta",'Mapa final'!$AA$28="Menor"),CONCATENATE("R9C",'Mapa final'!$O$28),"")</f>
        <v/>
      </c>
      <c r="V24" s="52" t="str">
        <f>IF(AND('Mapa final'!$Y$23="Alta",'Mapa final'!$AA$23="Moderado"),CONCATENATE("R9C",'Mapa final'!$O$23),"")</f>
        <v/>
      </c>
      <c r="W24" s="53" t="str">
        <f>IF(AND('Mapa final'!$Y$24="Alta",'Mapa final'!$AA$24="Moderado"),CONCATENATE("R9C",'Mapa final'!$O$24),"")</f>
        <v/>
      </c>
      <c r="X24" s="58" t="str">
        <f>IF(AND('Mapa final'!$Y$25="Alta",'Mapa final'!$AA$25="Moderado"),CONCATENATE("R9C",'Mapa final'!$O$25),"")</f>
        <v/>
      </c>
      <c r="Y24" s="58" t="str">
        <f>IF(AND('Mapa final'!$Y$26="Alta",'Mapa final'!$AA$26="Moderado"),CONCATENATE("R9C",'Mapa final'!$O$26),"")</f>
        <v/>
      </c>
      <c r="Z24" s="58" t="str">
        <f>IF(AND('Mapa final'!$Y$27="Alta",'Mapa final'!$AA$27="Moderado"),CONCATENATE("R9C",'Mapa final'!$O$27),"")</f>
        <v/>
      </c>
      <c r="AA24" s="54" t="str">
        <f>IF(AND('Mapa final'!$Y$28="Alta",'Mapa final'!$AA$28="Moderado"),CONCATENATE("R9C",'Mapa final'!$O$28),"")</f>
        <v/>
      </c>
      <c r="AB24" s="52" t="str">
        <f>IF(AND('Mapa final'!$Y$23="Alta",'Mapa final'!$AA$23="Mayor"),CONCATENATE("R9C",'Mapa final'!$O$23),"")</f>
        <v/>
      </c>
      <c r="AC24" s="53" t="str">
        <f>IF(AND('Mapa final'!$Y$24="Alta",'Mapa final'!$AA$24="Mayor"),CONCATENATE("R9C",'Mapa final'!$O$24),"")</f>
        <v/>
      </c>
      <c r="AD24" s="58" t="str">
        <f>IF(AND('Mapa final'!$Y$25="Alta",'Mapa final'!$AA$25="Mayor"),CONCATENATE("R9C",'Mapa final'!$O$25),"")</f>
        <v/>
      </c>
      <c r="AE24" s="58" t="str">
        <f>IF(AND('Mapa final'!$Y$26="Alta",'Mapa final'!$AA$26="Mayor"),CONCATENATE("R9C",'Mapa final'!$O$26),"")</f>
        <v/>
      </c>
      <c r="AF24" s="58" t="str">
        <f>IF(AND('Mapa final'!$Y$27="Alta",'Mapa final'!$AA$27="Mayor"),CONCATENATE("R9C",'Mapa final'!$O$27),"")</f>
        <v/>
      </c>
      <c r="AG24" s="54" t="str">
        <f>IF(AND('Mapa final'!$Y$28="Alta",'Mapa final'!$AA$28="Mayor"),CONCATENATE("R9C",'Mapa final'!$O$28),"")</f>
        <v/>
      </c>
      <c r="AH24" s="55" t="str">
        <f>IF(AND('Mapa final'!$Y$23="Alta",'Mapa final'!$AA$23="Catastrófico"),CONCATENATE("R9C",'Mapa final'!$O$23),"")</f>
        <v/>
      </c>
      <c r="AI24" s="56" t="str">
        <f>IF(AND('Mapa final'!$Y$24="Alta",'Mapa final'!$AA$24="Catastrófico"),CONCATENATE("R9C",'Mapa final'!$O$24),"")</f>
        <v/>
      </c>
      <c r="AJ24" s="56" t="str">
        <f>IF(AND('Mapa final'!$Y$25="Alta",'Mapa final'!$AA$25="Catastrófico"),CONCATENATE("R9C",'Mapa final'!$O$25),"")</f>
        <v/>
      </c>
      <c r="AK24" s="56" t="str">
        <f>IF(AND('Mapa final'!$Y$26="Alta",'Mapa final'!$AA$26="Catastrófico"),CONCATENATE("R9C",'Mapa final'!$O$26),"")</f>
        <v/>
      </c>
      <c r="AL24" s="56" t="str">
        <f>IF(AND('Mapa final'!$Y$27="Alta",'Mapa final'!$AA$27="Catastrófico"),CONCATENATE("R9C",'Mapa final'!$O$27),"")</f>
        <v/>
      </c>
      <c r="AM24" s="57" t="str">
        <f>IF(AND('Mapa final'!$Y$28="Alta",'Mapa final'!$AA$28="Catastrófico"),CONCATENATE("R9C",'Mapa final'!$O$28),"")</f>
        <v/>
      </c>
      <c r="AN24" s="84"/>
      <c r="AO24" s="334"/>
      <c r="AP24" s="335"/>
      <c r="AQ24" s="335"/>
      <c r="AR24" s="335"/>
      <c r="AS24" s="335"/>
      <c r="AT24" s="336"/>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row>
    <row r="25" spans="1:76" ht="15.75" customHeight="1" thickBot="1" x14ac:dyDescent="0.3">
      <c r="A25" s="84"/>
      <c r="B25" s="243"/>
      <c r="C25" s="243"/>
      <c r="D25" s="244"/>
      <c r="E25" s="346"/>
      <c r="F25" s="347"/>
      <c r="G25" s="347"/>
      <c r="H25" s="347"/>
      <c r="I25" s="347"/>
      <c r="J25" s="71" t="str">
        <f>IF(AND('Mapa final'!$Y$29="Alta",'Mapa final'!$AA$29="Leve"),CONCATENATE("R10C",'Mapa final'!$O$29),"")</f>
        <v/>
      </c>
      <c r="K25" s="72" t="str">
        <f>IF(AND('Mapa final'!$Y$30="Alta",'Mapa final'!$AA$30="Leve"),CONCATENATE("R10C",'Mapa final'!$O$30),"")</f>
        <v/>
      </c>
      <c r="L25" s="72" t="str">
        <f>IF(AND('Mapa final'!$Y$31="Alta",'Mapa final'!$AA$31="Leve"),CONCATENATE("R10C",'Mapa final'!$O$31),"")</f>
        <v/>
      </c>
      <c r="M25" s="72" t="str">
        <f>IF(AND('Mapa final'!$Y$32="Alta",'Mapa final'!$AA$32="Leve"),CONCATENATE("R10C",'Mapa final'!$O$32),"")</f>
        <v/>
      </c>
      <c r="N25" s="72" t="str">
        <f>IF(AND('Mapa final'!$Y$33="Alta",'Mapa final'!$AA$33="Leve"),CONCATENATE("R10C",'Mapa final'!$O$33),"")</f>
        <v/>
      </c>
      <c r="O25" s="73" t="str">
        <f>IF(AND('Mapa final'!$Y$34="Alta",'Mapa final'!$AA$34="Leve"),CONCATENATE("R10C",'Mapa final'!$O$34),"")</f>
        <v/>
      </c>
      <c r="P25" s="71" t="str">
        <f>IF(AND('Mapa final'!$Y$29="Alta",'Mapa final'!$AA$29="Menor"),CONCATENATE("R10C",'Mapa final'!$O$29),"")</f>
        <v/>
      </c>
      <c r="Q25" s="72" t="str">
        <f>IF(AND('Mapa final'!$Y$30="Alta",'Mapa final'!$AA$30="Menor"),CONCATENATE("R10C",'Mapa final'!$O$30),"")</f>
        <v/>
      </c>
      <c r="R25" s="72" t="str">
        <f>IF(AND('Mapa final'!$Y$31="Alta",'Mapa final'!$AA$31="Menor"),CONCATENATE("R10C",'Mapa final'!$O$31),"")</f>
        <v/>
      </c>
      <c r="S25" s="72" t="str">
        <f>IF(AND('Mapa final'!$Y$32="Alta",'Mapa final'!$AA$32="Menor"),CONCATENATE("R10C",'Mapa final'!$O$32),"")</f>
        <v/>
      </c>
      <c r="T25" s="72" t="str">
        <f>IF(AND('Mapa final'!$Y$33="Alta",'Mapa final'!$AA$33="Menor"),CONCATENATE("R10C",'Mapa final'!$O$33),"")</f>
        <v/>
      </c>
      <c r="U25" s="73" t="str">
        <f>IF(AND('Mapa final'!$Y$34="Alta",'Mapa final'!$AA$34="Menor"),CONCATENATE("R10C",'Mapa final'!$O$34),"")</f>
        <v/>
      </c>
      <c r="V25" s="59" t="str">
        <f>IF(AND('Mapa final'!$Y$29="Alta",'Mapa final'!$AA$29="Moderado"),CONCATENATE("R10C",'Mapa final'!$O$29),"")</f>
        <v/>
      </c>
      <c r="W25" s="60" t="str">
        <f>IF(AND('Mapa final'!$Y$30="Alta",'Mapa final'!$AA$30="Moderado"),CONCATENATE("R10C",'Mapa final'!$O$30),"")</f>
        <v/>
      </c>
      <c r="X25" s="60" t="str">
        <f>IF(AND('Mapa final'!$Y$31="Alta",'Mapa final'!$AA$31="Moderado"),CONCATENATE("R10C",'Mapa final'!$O$31),"")</f>
        <v/>
      </c>
      <c r="Y25" s="60" t="str">
        <f>IF(AND('Mapa final'!$Y$32="Alta",'Mapa final'!$AA$32="Moderado"),CONCATENATE("R10C",'Mapa final'!$O$32),"")</f>
        <v/>
      </c>
      <c r="Z25" s="60" t="str">
        <f>IF(AND('Mapa final'!$Y$33="Alta",'Mapa final'!$AA$33="Moderado"),CONCATENATE("R10C",'Mapa final'!$O$33),"")</f>
        <v/>
      </c>
      <c r="AA25" s="61" t="str">
        <f>IF(AND('Mapa final'!$Y$34="Alta",'Mapa final'!$AA$34="Moderado"),CONCATENATE("R10C",'Mapa final'!$O$34),"")</f>
        <v/>
      </c>
      <c r="AB25" s="59" t="str">
        <f>IF(AND('Mapa final'!$Y$29="Alta",'Mapa final'!$AA$29="Mayor"),CONCATENATE("R10C",'Mapa final'!$O$29),"")</f>
        <v/>
      </c>
      <c r="AC25" s="60" t="str">
        <f>IF(AND('Mapa final'!$Y$30="Alta",'Mapa final'!$AA$30="Mayor"),CONCATENATE("R10C",'Mapa final'!$O$30),"")</f>
        <v/>
      </c>
      <c r="AD25" s="60" t="str">
        <f>IF(AND('Mapa final'!$Y$31="Alta",'Mapa final'!$AA$31="Mayor"),CONCATENATE("R10C",'Mapa final'!$O$31),"")</f>
        <v/>
      </c>
      <c r="AE25" s="60" t="str">
        <f>IF(AND('Mapa final'!$Y$32="Alta",'Mapa final'!$AA$32="Mayor"),CONCATENATE("R10C",'Mapa final'!$O$32),"")</f>
        <v/>
      </c>
      <c r="AF25" s="60" t="str">
        <f>IF(AND('Mapa final'!$Y$33="Alta",'Mapa final'!$AA$33="Mayor"),CONCATENATE("R10C",'Mapa final'!$O$33),"")</f>
        <v/>
      </c>
      <c r="AG25" s="61" t="str">
        <f>IF(AND('Mapa final'!$Y$34="Alta",'Mapa final'!$AA$34="Mayor"),CONCATENATE("R10C",'Mapa final'!$O$34),"")</f>
        <v/>
      </c>
      <c r="AH25" s="62" t="str">
        <f>IF(AND('Mapa final'!$Y$29="Alta",'Mapa final'!$AA$29="Catastrófico"),CONCATENATE("R10C",'Mapa final'!$O$29),"")</f>
        <v/>
      </c>
      <c r="AI25" s="63" t="str">
        <f>IF(AND('Mapa final'!$Y$30="Alta",'Mapa final'!$AA$30="Catastrófico"),CONCATENATE("R10C",'Mapa final'!$O$30),"")</f>
        <v/>
      </c>
      <c r="AJ25" s="63" t="str">
        <f>IF(AND('Mapa final'!$Y$31="Alta",'Mapa final'!$AA$31="Catastrófico"),CONCATENATE("R10C",'Mapa final'!$O$31),"")</f>
        <v/>
      </c>
      <c r="AK25" s="63" t="str">
        <f>IF(AND('Mapa final'!$Y$32="Alta",'Mapa final'!$AA$32="Catastrófico"),CONCATENATE("R10C",'Mapa final'!$O$32),"")</f>
        <v/>
      </c>
      <c r="AL25" s="63" t="str">
        <f>IF(AND('Mapa final'!$Y$33="Alta",'Mapa final'!$AA$33="Catastrófico"),CONCATENATE("R10C",'Mapa final'!$O$33),"")</f>
        <v/>
      </c>
      <c r="AM25" s="64" t="str">
        <f>IF(AND('Mapa final'!$Y$34="Alta",'Mapa final'!$AA$34="Catastrófico"),CONCATENATE("R10C",'Mapa final'!$O$34),"")</f>
        <v/>
      </c>
      <c r="AN25" s="84"/>
      <c r="AO25" s="337"/>
      <c r="AP25" s="338"/>
      <c r="AQ25" s="338"/>
      <c r="AR25" s="338"/>
      <c r="AS25" s="338"/>
      <c r="AT25" s="339"/>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row>
    <row r="26" spans="1:76" ht="15" customHeight="1" x14ac:dyDescent="0.25">
      <c r="A26" s="84"/>
      <c r="B26" s="243"/>
      <c r="C26" s="243"/>
      <c r="D26" s="244"/>
      <c r="E26" s="340" t="s">
        <v>117</v>
      </c>
      <c r="F26" s="341"/>
      <c r="G26" s="341"/>
      <c r="H26" s="341"/>
      <c r="I26" s="359"/>
      <c r="J26" s="65" t="str">
        <f>IF(AND('Mapa final'!$Y$10="Media",'Mapa final'!$AA$10="Leve"),CONCATENATE("R1C",'Mapa final'!$O$10),"")</f>
        <v/>
      </c>
      <c r="K26" s="66" t="e">
        <f>IF(AND('Mapa final'!#REF!="Media",'Mapa final'!#REF!="Leve"),CONCATENATE("R1C",'Mapa final'!#REF!),"")</f>
        <v>#REF!</v>
      </c>
      <c r="L26" s="66" t="e">
        <f>IF(AND('Mapa final'!#REF!="Media",'Mapa final'!#REF!="Leve"),CONCATENATE("R1C",'Mapa final'!#REF!),"")</f>
        <v>#REF!</v>
      </c>
      <c r="M26" s="66" t="e">
        <f>IF(AND('Mapa final'!#REF!="Media",'Mapa final'!#REF!="Leve"),CONCATENATE("R1C",'Mapa final'!#REF!),"")</f>
        <v>#REF!</v>
      </c>
      <c r="N26" s="66" t="e">
        <f>IF(AND('Mapa final'!#REF!="Media",'Mapa final'!#REF!="Leve"),CONCATENATE("R1C",'Mapa final'!#REF!),"")</f>
        <v>#REF!</v>
      </c>
      <c r="O26" s="67" t="e">
        <f>IF(AND('Mapa final'!#REF!="Media",'Mapa final'!#REF!="Leve"),CONCATENATE("R1C",'Mapa final'!#REF!),"")</f>
        <v>#REF!</v>
      </c>
      <c r="P26" s="65" t="str">
        <f>IF(AND('Mapa final'!$Y$10="Media",'Mapa final'!$AA$10="Menor"),CONCATENATE("R1C",'Mapa final'!$O$10),"")</f>
        <v/>
      </c>
      <c r="Q26" s="66" t="e">
        <f>IF(AND('Mapa final'!#REF!="Media",'Mapa final'!#REF!="Menor"),CONCATENATE("R1C",'Mapa final'!#REF!),"")</f>
        <v>#REF!</v>
      </c>
      <c r="R26" s="66" t="e">
        <f>IF(AND('Mapa final'!#REF!="Media",'Mapa final'!#REF!="Menor"),CONCATENATE("R1C",'Mapa final'!#REF!),"")</f>
        <v>#REF!</v>
      </c>
      <c r="S26" s="66" t="e">
        <f>IF(AND('Mapa final'!#REF!="Media",'Mapa final'!#REF!="Menor"),CONCATENATE("R1C",'Mapa final'!#REF!),"")</f>
        <v>#REF!</v>
      </c>
      <c r="T26" s="66" t="e">
        <f>IF(AND('Mapa final'!#REF!="Media",'Mapa final'!#REF!="Menor"),CONCATENATE("R1C",'Mapa final'!#REF!),"")</f>
        <v>#REF!</v>
      </c>
      <c r="U26" s="67" t="e">
        <f>IF(AND('Mapa final'!#REF!="Media",'Mapa final'!#REF!="Menor"),CONCATENATE("R1C",'Mapa final'!#REF!),"")</f>
        <v>#REF!</v>
      </c>
      <c r="V26" s="65" t="str">
        <f>IF(AND('Mapa final'!$Y$10="Media",'Mapa final'!$AA$10="Moderado"),CONCATENATE("R1C",'Mapa final'!$O$10),"")</f>
        <v/>
      </c>
      <c r="W26" s="66" t="e">
        <f>IF(AND('Mapa final'!#REF!="Media",'Mapa final'!#REF!="Moderado"),CONCATENATE("R1C",'Mapa final'!#REF!),"")</f>
        <v>#REF!</v>
      </c>
      <c r="X26" s="66" t="e">
        <f>IF(AND('Mapa final'!#REF!="Media",'Mapa final'!#REF!="Moderado"),CONCATENATE("R1C",'Mapa final'!#REF!),"")</f>
        <v>#REF!</v>
      </c>
      <c r="Y26" s="66" t="e">
        <f>IF(AND('Mapa final'!#REF!="Media",'Mapa final'!#REF!="Moderado"),CONCATENATE("R1C",'Mapa final'!#REF!),"")</f>
        <v>#REF!</v>
      </c>
      <c r="Z26" s="66" t="e">
        <f>IF(AND('Mapa final'!#REF!="Media",'Mapa final'!#REF!="Moderado"),CONCATENATE("R1C",'Mapa final'!#REF!),"")</f>
        <v>#REF!</v>
      </c>
      <c r="AA26" s="67" t="e">
        <f>IF(AND('Mapa final'!#REF!="Media",'Mapa final'!#REF!="Moderado"),CONCATENATE("R1C",'Mapa final'!#REF!),"")</f>
        <v>#REF!</v>
      </c>
      <c r="AB26" s="46" t="str">
        <f>IF(AND('Mapa final'!$Y$10="Media",'Mapa final'!$AA$10="Mayor"),CONCATENATE("R1C",'Mapa final'!$O$10),"")</f>
        <v/>
      </c>
      <c r="AC26" s="47" t="e">
        <f>IF(AND('Mapa final'!#REF!="Media",'Mapa final'!#REF!="Mayor"),CONCATENATE("R1C",'Mapa final'!#REF!),"")</f>
        <v>#REF!</v>
      </c>
      <c r="AD26" s="47" t="e">
        <f>IF(AND('Mapa final'!#REF!="Media",'Mapa final'!#REF!="Mayor"),CONCATENATE("R1C",'Mapa final'!#REF!),"")</f>
        <v>#REF!</v>
      </c>
      <c r="AE26" s="47" t="e">
        <f>IF(AND('Mapa final'!#REF!="Media",'Mapa final'!#REF!="Mayor"),CONCATENATE("R1C",'Mapa final'!#REF!),"")</f>
        <v>#REF!</v>
      </c>
      <c r="AF26" s="47" t="e">
        <f>IF(AND('Mapa final'!#REF!="Media",'Mapa final'!#REF!="Mayor"),CONCATENATE("R1C",'Mapa final'!#REF!),"")</f>
        <v>#REF!</v>
      </c>
      <c r="AG26" s="48" t="e">
        <f>IF(AND('Mapa final'!#REF!="Media",'Mapa final'!#REF!="Mayor"),CONCATENATE("R1C",'Mapa final'!#REF!),"")</f>
        <v>#REF!</v>
      </c>
      <c r="AH26" s="49" t="str">
        <f>IF(AND('Mapa final'!$Y$10="Media",'Mapa final'!$AA$10="Catastrófico"),CONCATENATE("R1C",'Mapa final'!$O$10),"")</f>
        <v/>
      </c>
      <c r="AI26" s="50" t="e">
        <f>IF(AND('Mapa final'!#REF!="Media",'Mapa final'!#REF!="Catastrófico"),CONCATENATE("R1C",'Mapa final'!#REF!),"")</f>
        <v>#REF!</v>
      </c>
      <c r="AJ26" s="50" t="e">
        <f>IF(AND('Mapa final'!#REF!="Media",'Mapa final'!#REF!="Catastrófico"),CONCATENATE("R1C",'Mapa final'!#REF!),"")</f>
        <v>#REF!</v>
      </c>
      <c r="AK26" s="50" t="e">
        <f>IF(AND('Mapa final'!#REF!="Media",'Mapa final'!#REF!="Catastrófico"),CONCATENATE("R1C",'Mapa final'!#REF!),"")</f>
        <v>#REF!</v>
      </c>
      <c r="AL26" s="50" t="e">
        <f>IF(AND('Mapa final'!#REF!="Media",'Mapa final'!#REF!="Catastrófico"),CONCATENATE("R1C",'Mapa final'!#REF!),"")</f>
        <v>#REF!</v>
      </c>
      <c r="AM26" s="51" t="e">
        <f>IF(AND('Mapa final'!#REF!="Media",'Mapa final'!#REF!="Catastrófico"),CONCATENATE("R1C",'Mapa final'!#REF!),"")</f>
        <v>#REF!</v>
      </c>
      <c r="AN26" s="84"/>
      <c r="AO26" s="371" t="s">
        <v>81</v>
      </c>
      <c r="AP26" s="372"/>
      <c r="AQ26" s="372"/>
      <c r="AR26" s="372"/>
      <c r="AS26" s="372"/>
      <c r="AT26" s="373"/>
      <c r="AU26" s="84"/>
      <c r="AV26" s="84"/>
      <c r="AW26" s="84"/>
      <c r="AX26" s="84"/>
      <c r="AY26" s="84"/>
      <c r="AZ26" s="84"/>
      <c r="BA26" s="84"/>
      <c r="BB26" s="84"/>
      <c r="BC26" s="84"/>
      <c r="BD26" s="84"/>
      <c r="BE26" s="84"/>
      <c r="BF26" s="84"/>
      <c r="BG26" s="84"/>
      <c r="BH26" s="84"/>
      <c r="BI26" s="84"/>
      <c r="BJ26" s="84"/>
      <c r="BK26" s="84"/>
      <c r="BL26" s="84"/>
      <c r="BM26" s="84"/>
      <c r="BN26" s="84"/>
      <c r="BO26" s="84"/>
      <c r="BP26" s="84"/>
      <c r="BQ26" s="84"/>
      <c r="BR26" s="84"/>
      <c r="BS26" s="84"/>
      <c r="BT26" s="84"/>
      <c r="BU26" s="84"/>
      <c r="BV26" s="84"/>
      <c r="BW26" s="84"/>
      <c r="BX26" s="84"/>
    </row>
    <row r="27" spans="1:76" ht="15" customHeight="1" x14ac:dyDescent="0.25">
      <c r="A27" s="84"/>
      <c r="B27" s="243"/>
      <c r="C27" s="243"/>
      <c r="D27" s="244"/>
      <c r="E27" s="342"/>
      <c r="F27" s="343"/>
      <c r="G27" s="343"/>
      <c r="H27" s="343"/>
      <c r="I27" s="360"/>
      <c r="J27" s="68" t="str">
        <f>IF(AND('Mapa final'!$Y$11="Media",'Mapa final'!$AA$11="Leve"),CONCATENATE("R2C",'Mapa final'!$O$11),"")</f>
        <v/>
      </c>
      <c r="K27" s="69" t="e">
        <f>IF(AND('Mapa final'!#REF!="Media",'Mapa final'!#REF!="Leve"),CONCATENATE("R2C",'Mapa final'!#REF!),"")</f>
        <v>#REF!</v>
      </c>
      <c r="L27" s="69" t="e">
        <f>IF(AND('Mapa final'!#REF!="Media",'Mapa final'!#REF!="Leve"),CONCATENATE("R2C",'Mapa final'!#REF!),"")</f>
        <v>#REF!</v>
      </c>
      <c r="M27" s="69" t="e">
        <f>IF(AND('Mapa final'!#REF!="Media",'Mapa final'!#REF!="Leve"),CONCATENATE("R2C",'Mapa final'!#REF!),"")</f>
        <v>#REF!</v>
      </c>
      <c r="N27" s="69" t="e">
        <f>IF(AND('Mapa final'!#REF!="Media",'Mapa final'!#REF!="Leve"),CONCATENATE("R2C",'Mapa final'!#REF!),"")</f>
        <v>#REF!</v>
      </c>
      <c r="O27" s="70" t="e">
        <f>IF(AND('Mapa final'!#REF!="Media",'Mapa final'!#REF!="Leve"),CONCATENATE("R2C",'Mapa final'!#REF!),"")</f>
        <v>#REF!</v>
      </c>
      <c r="P27" s="68" t="str">
        <f>IF(AND('Mapa final'!$Y$11="Media",'Mapa final'!$AA$11="Menor"),CONCATENATE("R2C",'Mapa final'!$O$11),"")</f>
        <v/>
      </c>
      <c r="Q27" s="69" t="e">
        <f>IF(AND('Mapa final'!#REF!="Media",'Mapa final'!#REF!="Menor"),CONCATENATE("R2C",'Mapa final'!#REF!),"")</f>
        <v>#REF!</v>
      </c>
      <c r="R27" s="69" t="e">
        <f>IF(AND('Mapa final'!#REF!="Media",'Mapa final'!#REF!="Menor"),CONCATENATE("R2C",'Mapa final'!#REF!),"")</f>
        <v>#REF!</v>
      </c>
      <c r="S27" s="69" t="e">
        <f>IF(AND('Mapa final'!#REF!="Media",'Mapa final'!#REF!="Menor"),CONCATENATE("R2C",'Mapa final'!#REF!),"")</f>
        <v>#REF!</v>
      </c>
      <c r="T27" s="69" t="e">
        <f>IF(AND('Mapa final'!#REF!="Media",'Mapa final'!#REF!="Menor"),CONCATENATE("R2C",'Mapa final'!#REF!),"")</f>
        <v>#REF!</v>
      </c>
      <c r="U27" s="70" t="e">
        <f>IF(AND('Mapa final'!#REF!="Media",'Mapa final'!#REF!="Menor"),CONCATENATE("R2C",'Mapa final'!#REF!),"")</f>
        <v>#REF!</v>
      </c>
      <c r="V27" s="68" t="str">
        <f>IF(AND('Mapa final'!$Y$11="Media",'Mapa final'!$AA$11="Moderado"),CONCATENATE("R2C",'Mapa final'!$O$11),"")</f>
        <v>R2C1</v>
      </c>
      <c r="W27" s="69" t="e">
        <f>IF(AND('Mapa final'!#REF!="Media",'Mapa final'!#REF!="Moderado"),CONCATENATE("R2C",'Mapa final'!#REF!),"")</f>
        <v>#REF!</v>
      </c>
      <c r="X27" s="69" t="e">
        <f>IF(AND('Mapa final'!#REF!="Media",'Mapa final'!#REF!="Moderado"),CONCATENATE("R2C",'Mapa final'!#REF!),"")</f>
        <v>#REF!</v>
      </c>
      <c r="Y27" s="69" t="e">
        <f>IF(AND('Mapa final'!#REF!="Media",'Mapa final'!#REF!="Moderado"),CONCATENATE("R2C",'Mapa final'!#REF!),"")</f>
        <v>#REF!</v>
      </c>
      <c r="Z27" s="69" t="e">
        <f>IF(AND('Mapa final'!#REF!="Media",'Mapa final'!#REF!="Moderado"),CONCATENATE("R2C",'Mapa final'!#REF!),"")</f>
        <v>#REF!</v>
      </c>
      <c r="AA27" s="70" t="e">
        <f>IF(AND('Mapa final'!#REF!="Media",'Mapa final'!#REF!="Moderado"),CONCATENATE("R2C",'Mapa final'!#REF!),"")</f>
        <v>#REF!</v>
      </c>
      <c r="AB27" s="52" t="str">
        <f>IF(AND('Mapa final'!$Y$11="Media",'Mapa final'!$AA$11="Mayor"),CONCATENATE("R2C",'Mapa final'!$O$11),"")</f>
        <v/>
      </c>
      <c r="AC27" s="53" t="e">
        <f>IF(AND('Mapa final'!#REF!="Media",'Mapa final'!#REF!="Mayor"),CONCATENATE("R2C",'Mapa final'!#REF!),"")</f>
        <v>#REF!</v>
      </c>
      <c r="AD27" s="53" t="e">
        <f>IF(AND('Mapa final'!#REF!="Media",'Mapa final'!#REF!="Mayor"),CONCATENATE("R2C",'Mapa final'!#REF!),"")</f>
        <v>#REF!</v>
      </c>
      <c r="AE27" s="53" t="e">
        <f>IF(AND('Mapa final'!#REF!="Media",'Mapa final'!#REF!="Mayor"),CONCATENATE("R2C",'Mapa final'!#REF!),"")</f>
        <v>#REF!</v>
      </c>
      <c r="AF27" s="53" t="e">
        <f>IF(AND('Mapa final'!#REF!="Media",'Mapa final'!#REF!="Mayor"),CONCATENATE("R2C",'Mapa final'!#REF!),"")</f>
        <v>#REF!</v>
      </c>
      <c r="AG27" s="54" t="e">
        <f>IF(AND('Mapa final'!#REF!="Media",'Mapa final'!#REF!="Mayor"),CONCATENATE("R2C",'Mapa final'!#REF!),"")</f>
        <v>#REF!</v>
      </c>
      <c r="AH27" s="55" t="str">
        <f>IF(AND('Mapa final'!$Y$11="Media",'Mapa final'!$AA$11="Catastrófico"),CONCATENATE("R2C",'Mapa final'!$O$11),"")</f>
        <v/>
      </c>
      <c r="AI27" s="56" t="e">
        <f>IF(AND('Mapa final'!#REF!="Media",'Mapa final'!#REF!="Catastrófico"),CONCATENATE("R2C",'Mapa final'!#REF!),"")</f>
        <v>#REF!</v>
      </c>
      <c r="AJ27" s="56" t="e">
        <f>IF(AND('Mapa final'!#REF!="Media",'Mapa final'!#REF!="Catastrófico"),CONCATENATE("R2C",'Mapa final'!#REF!),"")</f>
        <v>#REF!</v>
      </c>
      <c r="AK27" s="56" t="e">
        <f>IF(AND('Mapa final'!#REF!="Media",'Mapa final'!#REF!="Catastrófico"),CONCATENATE("R2C",'Mapa final'!#REF!),"")</f>
        <v>#REF!</v>
      </c>
      <c r="AL27" s="56" t="e">
        <f>IF(AND('Mapa final'!#REF!="Media",'Mapa final'!#REF!="Catastrófico"),CONCATENATE("R2C",'Mapa final'!#REF!),"")</f>
        <v>#REF!</v>
      </c>
      <c r="AM27" s="57" t="e">
        <f>IF(AND('Mapa final'!#REF!="Media",'Mapa final'!#REF!="Catastrófico"),CONCATENATE("R2C",'Mapa final'!#REF!),"")</f>
        <v>#REF!</v>
      </c>
      <c r="AN27" s="84"/>
      <c r="AO27" s="374"/>
      <c r="AP27" s="375"/>
      <c r="AQ27" s="375"/>
      <c r="AR27" s="375"/>
      <c r="AS27" s="375"/>
      <c r="AT27" s="376"/>
      <c r="AU27" s="84"/>
      <c r="AV27" s="84"/>
      <c r="AW27" s="84"/>
      <c r="AX27" s="84"/>
      <c r="AY27" s="84"/>
      <c r="AZ27" s="84"/>
      <c r="BA27" s="84"/>
      <c r="BB27" s="84"/>
      <c r="BC27" s="84"/>
      <c r="BD27" s="84"/>
      <c r="BE27" s="84"/>
      <c r="BF27" s="84"/>
      <c r="BG27" s="84"/>
      <c r="BH27" s="84"/>
      <c r="BI27" s="84"/>
      <c r="BJ27" s="84"/>
      <c r="BK27" s="84"/>
      <c r="BL27" s="84"/>
      <c r="BM27" s="84"/>
      <c r="BN27" s="84"/>
      <c r="BO27" s="84"/>
      <c r="BP27" s="84"/>
      <c r="BQ27" s="84"/>
      <c r="BR27" s="84"/>
      <c r="BS27" s="84"/>
      <c r="BT27" s="84"/>
      <c r="BU27" s="84"/>
      <c r="BV27" s="84"/>
      <c r="BW27" s="84"/>
      <c r="BX27" s="84"/>
    </row>
    <row r="28" spans="1:76" ht="15" customHeight="1" x14ac:dyDescent="0.25">
      <c r="A28" s="84"/>
      <c r="B28" s="243"/>
      <c r="C28" s="243"/>
      <c r="D28" s="244"/>
      <c r="E28" s="344"/>
      <c r="F28" s="345"/>
      <c r="G28" s="345"/>
      <c r="H28" s="345"/>
      <c r="I28" s="360"/>
      <c r="J28" s="68" t="str">
        <f>IF(AND('Mapa final'!$Y$12="Media",'Mapa final'!$AA$12="Leve"),CONCATENATE("R3C",'Mapa final'!$O$12),"")</f>
        <v/>
      </c>
      <c r="K28" s="69" t="e">
        <f>IF(AND('Mapa final'!#REF!="Media",'Mapa final'!#REF!="Leve"),CONCATENATE("R3C",'Mapa final'!#REF!),"")</f>
        <v>#REF!</v>
      </c>
      <c r="L28" s="69" t="e">
        <f>IF(AND('Mapa final'!#REF!="Media",'Mapa final'!#REF!="Leve"),CONCATENATE("R3C",'Mapa final'!#REF!),"")</f>
        <v>#REF!</v>
      </c>
      <c r="M28" s="69" t="e">
        <f>IF(AND('Mapa final'!#REF!="Media",'Mapa final'!#REF!="Leve"),CONCATENATE("R3C",'Mapa final'!#REF!),"")</f>
        <v>#REF!</v>
      </c>
      <c r="N28" s="69" t="e">
        <f>IF(AND('Mapa final'!#REF!="Media",'Mapa final'!#REF!="Leve"),CONCATENATE("R3C",'Mapa final'!#REF!),"")</f>
        <v>#REF!</v>
      </c>
      <c r="O28" s="70" t="e">
        <f>IF(AND('Mapa final'!#REF!="Media",'Mapa final'!#REF!="Leve"),CONCATENATE("R3C",'Mapa final'!#REF!),"")</f>
        <v>#REF!</v>
      </c>
      <c r="P28" s="68" t="str">
        <f>IF(AND('Mapa final'!$Y$12="Media",'Mapa final'!$AA$12="Menor"),CONCATENATE("R3C",'Mapa final'!$O$12),"")</f>
        <v/>
      </c>
      <c r="Q28" s="69" t="e">
        <f>IF(AND('Mapa final'!#REF!="Media",'Mapa final'!#REF!="Menor"),CONCATENATE("R3C",'Mapa final'!#REF!),"")</f>
        <v>#REF!</v>
      </c>
      <c r="R28" s="69" t="e">
        <f>IF(AND('Mapa final'!#REF!="Media",'Mapa final'!#REF!="Menor"),CONCATENATE("R3C",'Mapa final'!#REF!),"")</f>
        <v>#REF!</v>
      </c>
      <c r="S28" s="69" t="e">
        <f>IF(AND('Mapa final'!#REF!="Media",'Mapa final'!#REF!="Menor"),CONCATENATE("R3C",'Mapa final'!#REF!),"")</f>
        <v>#REF!</v>
      </c>
      <c r="T28" s="69" t="e">
        <f>IF(AND('Mapa final'!#REF!="Media",'Mapa final'!#REF!="Menor"),CONCATENATE("R3C",'Mapa final'!#REF!),"")</f>
        <v>#REF!</v>
      </c>
      <c r="U28" s="70" t="e">
        <f>IF(AND('Mapa final'!#REF!="Media",'Mapa final'!#REF!="Menor"),CONCATENATE("R3C",'Mapa final'!#REF!),"")</f>
        <v>#REF!</v>
      </c>
      <c r="V28" s="68" t="str">
        <f>IF(AND('Mapa final'!$Y$12="Media",'Mapa final'!$AA$12="Moderado"),CONCATENATE("R3C",'Mapa final'!$O$12),"")</f>
        <v>R3C1</v>
      </c>
      <c r="W28" s="69" t="e">
        <f>IF(AND('Mapa final'!#REF!="Media",'Mapa final'!#REF!="Moderado"),CONCATENATE("R3C",'Mapa final'!#REF!),"")</f>
        <v>#REF!</v>
      </c>
      <c r="X28" s="69" t="e">
        <f>IF(AND('Mapa final'!#REF!="Media",'Mapa final'!#REF!="Moderado"),CONCATENATE("R3C",'Mapa final'!#REF!),"")</f>
        <v>#REF!</v>
      </c>
      <c r="Y28" s="69" t="e">
        <f>IF(AND('Mapa final'!#REF!="Media",'Mapa final'!#REF!="Moderado"),CONCATENATE("R3C",'Mapa final'!#REF!),"")</f>
        <v>#REF!</v>
      </c>
      <c r="Z28" s="69" t="e">
        <f>IF(AND('Mapa final'!#REF!="Media",'Mapa final'!#REF!="Moderado"),CONCATENATE("R3C",'Mapa final'!#REF!),"")</f>
        <v>#REF!</v>
      </c>
      <c r="AA28" s="70" t="e">
        <f>IF(AND('Mapa final'!#REF!="Media",'Mapa final'!#REF!="Moderado"),CONCATENATE("R3C",'Mapa final'!#REF!),"")</f>
        <v>#REF!</v>
      </c>
      <c r="AB28" s="52" t="str">
        <f>IF(AND('Mapa final'!$Y$12="Media",'Mapa final'!$AA$12="Mayor"),CONCATENATE("R3C",'Mapa final'!$O$12),"")</f>
        <v/>
      </c>
      <c r="AC28" s="53" t="e">
        <f>IF(AND('Mapa final'!#REF!="Media",'Mapa final'!#REF!="Mayor"),CONCATENATE("R3C",'Mapa final'!#REF!),"")</f>
        <v>#REF!</v>
      </c>
      <c r="AD28" s="53" t="e">
        <f>IF(AND('Mapa final'!#REF!="Media",'Mapa final'!#REF!="Mayor"),CONCATENATE("R3C",'Mapa final'!#REF!),"")</f>
        <v>#REF!</v>
      </c>
      <c r="AE28" s="53" t="e">
        <f>IF(AND('Mapa final'!#REF!="Media",'Mapa final'!#REF!="Mayor"),CONCATENATE("R3C",'Mapa final'!#REF!),"")</f>
        <v>#REF!</v>
      </c>
      <c r="AF28" s="53" t="e">
        <f>IF(AND('Mapa final'!#REF!="Media",'Mapa final'!#REF!="Mayor"),CONCATENATE("R3C",'Mapa final'!#REF!),"")</f>
        <v>#REF!</v>
      </c>
      <c r="AG28" s="54" t="e">
        <f>IF(AND('Mapa final'!#REF!="Media",'Mapa final'!#REF!="Mayor"),CONCATENATE("R3C",'Mapa final'!#REF!),"")</f>
        <v>#REF!</v>
      </c>
      <c r="AH28" s="55" t="str">
        <f>IF(AND('Mapa final'!$Y$12="Media",'Mapa final'!$AA$12="Catastrófico"),CONCATENATE("R3C",'Mapa final'!$O$12),"")</f>
        <v/>
      </c>
      <c r="AI28" s="56" t="e">
        <f>IF(AND('Mapa final'!#REF!="Media",'Mapa final'!#REF!="Catastrófico"),CONCATENATE("R3C",'Mapa final'!#REF!),"")</f>
        <v>#REF!</v>
      </c>
      <c r="AJ28" s="56" t="e">
        <f>IF(AND('Mapa final'!#REF!="Media",'Mapa final'!#REF!="Catastrófico"),CONCATENATE("R3C",'Mapa final'!#REF!),"")</f>
        <v>#REF!</v>
      </c>
      <c r="AK28" s="56" t="e">
        <f>IF(AND('Mapa final'!#REF!="Media",'Mapa final'!#REF!="Catastrófico"),CONCATENATE("R3C",'Mapa final'!#REF!),"")</f>
        <v>#REF!</v>
      </c>
      <c r="AL28" s="56" t="e">
        <f>IF(AND('Mapa final'!#REF!="Media",'Mapa final'!#REF!="Catastrófico"),CONCATENATE("R3C",'Mapa final'!#REF!),"")</f>
        <v>#REF!</v>
      </c>
      <c r="AM28" s="57" t="e">
        <f>IF(AND('Mapa final'!#REF!="Media",'Mapa final'!#REF!="Catastrófico"),CONCATENATE("R3C",'Mapa final'!#REF!),"")</f>
        <v>#REF!</v>
      </c>
      <c r="AN28" s="84"/>
      <c r="AO28" s="374"/>
      <c r="AP28" s="375"/>
      <c r="AQ28" s="375"/>
      <c r="AR28" s="375"/>
      <c r="AS28" s="375"/>
      <c r="AT28" s="376"/>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row>
    <row r="29" spans="1:76" ht="15" customHeight="1" x14ac:dyDescent="0.25">
      <c r="A29" s="84"/>
      <c r="B29" s="243"/>
      <c r="C29" s="243"/>
      <c r="D29" s="244"/>
      <c r="E29" s="344"/>
      <c r="F29" s="345"/>
      <c r="G29" s="345"/>
      <c r="H29" s="345"/>
      <c r="I29" s="360"/>
      <c r="J29" s="68" t="str">
        <f>IF(AND('Mapa final'!$Y$13="Media",'Mapa final'!$AA$13="Leve"),CONCATENATE("R4C",'Mapa final'!$O$13),"")</f>
        <v/>
      </c>
      <c r="K29" s="69" t="e">
        <f>IF(AND('Mapa final'!#REF!="Media",'Mapa final'!#REF!="Leve"),CONCATENATE("R4C",'Mapa final'!#REF!),"")</f>
        <v>#REF!</v>
      </c>
      <c r="L29" s="69" t="e">
        <f>IF(AND('Mapa final'!#REF!="Media",'Mapa final'!#REF!="Leve"),CONCATENATE("R4C",'Mapa final'!#REF!),"")</f>
        <v>#REF!</v>
      </c>
      <c r="M29" s="69" t="e">
        <f>IF(AND('Mapa final'!#REF!="Media",'Mapa final'!#REF!="Leve"),CONCATENATE("R4C",'Mapa final'!#REF!),"")</f>
        <v>#REF!</v>
      </c>
      <c r="N29" s="69" t="e">
        <f>IF(AND('Mapa final'!#REF!="Media",'Mapa final'!#REF!="Leve"),CONCATENATE("R4C",'Mapa final'!#REF!),"")</f>
        <v>#REF!</v>
      </c>
      <c r="O29" s="70" t="e">
        <f>IF(AND('Mapa final'!#REF!="Media",'Mapa final'!#REF!="Leve"),CONCATENATE("R4C",'Mapa final'!#REF!),"")</f>
        <v>#REF!</v>
      </c>
      <c r="P29" s="68" t="str">
        <f>IF(AND('Mapa final'!$Y$13="Media",'Mapa final'!$AA$13="Menor"),CONCATENATE("R4C",'Mapa final'!$O$13),"")</f>
        <v/>
      </c>
      <c r="Q29" s="69" t="e">
        <f>IF(AND('Mapa final'!#REF!="Media",'Mapa final'!#REF!="Menor"),CONCATENATE("R4C",'Mapa final'!#REF!),"")</f>
        <v>#REF!</v>
      </c>
      <c r="R29" s="69" t="e">
        <f>IF(AND('Mapa final'!#REF!="Media",'Mapa final'!#REF!="Menor"),CONCATENATE("R4C",'Mapa final'!#REF!),"")</f>
        <v>#REF!</v>
      </c>
      <c r="S29" s="69" t="e">
        <f>IF(AND('Mapa final'!#REF!="Media",'Mapa final'!#REF!="Menor"),CONCATENATE("R4C",'Mapa final'!#REF!),"")</f>
        <v>#REF!</v>
      </c>
      <c r="T29" s="69" t="e">
        <f>IF(AND('Mapa final'!#REF!="Media",'Mapa final'!#REF!="Menor"),CONCATENATE("R4C",'Mapa final'!#REF!),"")</f>
        <v>#REF!</v>
      </c>
      <c r="U29" s="70" t="e">
        <f>IF(AND('Mapa final'!#REF!="Media",'Mapa final'!#REF!="Menor"),CONCATENATE("R4C",'Mapa final'!#REF!),"")</f>
        <v>#REF!</v>
      </c>
      <c r="V29" s="68" t="str">
        <f>IF(AND('Mapa final'!$Y$13="Media",'Mapa final'!$AA$13="Moderado"),CONCATENATE("R4C",'Mapa final'!$O$13),"")</f>
        <v>R4C1</v>
      </c>
      <c r="W29" s="69" t="e">
        <f>IF(AND('Mapa final'!#REF!="Media",'Mapa final'!#REF!="Moderado"),CONCATENATE("R4C",'Mapa final'!#REF!),"")</f>
        <v>#REF!</v>
      </c>
      <c r="X29" s="69" t="e">
        <f>IF(AND('Mapa final'!#REF!="Media",'Mapa final'!#REF!="Moderado"),CONCATENATE("R4C",'Mapa final'!#REF!),"")</f>
        <v>#REF!</v>
      </c>
      <c r="Y29" s="69" t="e">
        <f>IF(AND('Mapa final'!#REF!="Media",'Mapa final'!#REF!="Moderado"),CONCATENATE("R4C",'Mapa final'!#REF!),"")</f>
        <v>#REF!</v>
      </c>
      <c r="Z29" s="69" t="e">
        <f>IF(AND('Mapa final'!#REF!="Media",'Mapa final'!#REF!="Moderado"),CONCATENATE("R4C",'Mapa final'!#REF!),"")</f>
        <v>#REF!</v>
      </c>
      <c r="AA29" s="70" t="e">
        <f>IF(AND('Mapa final'!#REF!="Media",'Mapa final'!#REF!="Moderado"),CONCATENATE("R4C",'Mapa final'!#REF!),"")</f>
        <v>#REF!</v>
      </c>
      <c r="AB29" s="52" t="str">
        <f>IF(AND('Mapa final'!$Y$13="Media",'Mapa final'!$AA$13="Mayor"),CONCATENATE("R4C",'Mapa final'!$O$13),"")</f>
        <v/>
      </c>
      <c r="AC29" s="53" t="e">
        <f>IF(AND('Mapa final'!#REF!="Media",'Mapa final'!#REF!="Mayor"),CONCATENATE("R4C",'Mapa final'!#REF!),"")</f>
        <v>#REF!</v>
      </c>
      <c r="AD29" s="58" t="e">
        <f>IF(AND('Mapa final'!#REF!="Media",'Mapa final'!#REF!="Mayor"),CONCATENATE("R4C",'Mapa final'!#REF!),"")</f>
        <v>#REF!</v>
      </c>
      <c r="AE29" s="58" t="e">
        <f>IF(AND('Mapa final'!#REF!="Media",'Mapa final'!#REF!="Mayor"),CONCATENATE("R4C",'Mapa final'!#REF!),"")</f>
        <v>#REF!</v>
      </c>
      <c r="AF29" s="58" t="e">
        <f>IF(AND('Mapa final'!#REF!="Media",'Mapa final'!#REF!="Mayor"),CONCATENATE("R4C",'Mapa final'!#REF!),"")</f>
        <v>#REF!</v>
      </c>
      <c r="AG29" s="54" t="e">
        <f>IF(AND('Mapa final'!#REF!="Media",'Mapa final'!#REF!="Mayor"),CONCATENATE("R4C",'Mapa final'!#REF!),"")</f>
        <v>#REF!</v>
      </c>
      <c r="AH29" s="55" t="str">
        <f>IF(AND('Mapa final'!$Y$13="Media",'Mapa final'!$AA$13="Catastrófico"),CONCATENATE("R4C",'Mapa final'!$O$13),"")</f>
        <v/>
      </c>
      <c r="AI29" s="56" t="e">
        <f>IF(AND('Mapa final'!#REF!="Media",'Mapa final'!#REF!="Catastrófico"),CONCATENATE("R4C",'Mapa final'!#REF!),"")</f>
        <v>#REF!</v>
      </c>
      <c r="AJ29" s="56" t="e">
        <f>IF(AND('Mapa final'!#REF!="Media",'Mapa final'!#REF!="Catastrófico"),CONCATENATE("R4C",'Mapa final'!#REF!),"")</f>
        <v>#REF!</v>
      </c>
      <c r="AK29" s="56" t="e">
        <f>IF(AND('Mapa final'!#REF!="Media",'Mapa final'!#REF!="Catastrófico"),CONCATENATE("R4C",'Mapa final'!#REF!),"")</f>
        <v>#REF!</v>
      </c>
      <c r="AL29" s="56" t="e">
        <f>IF(AND('Mapa final'!#REF!="Media",'Mapa final'!#REF!="Catastrófico"),CONCATENATE("R4C",'Mapa final'!#REF!),"")</f>
        <v>#REF!</v>
      </c>
      <c r="AM29" s="57" t="e">
        <f>IF(AND('Mapa final'!#REF!="Media",'Mapa final'!#REF!="Catastrófico"),CONCATENATE("R4C",'Mapa final'!#REF!),"")</f>
        <v>#REF!</v>
      </c>
      <c r="AN29" s="84"/>
      <c r="AO29" s="374"/>
      <c r="AP29" s="375"/>
      <c r="AQ29" s="375"/>
      <c r="AR29" s="375"/>
      <c r="AS29" s="375"/>
      <c r="AT29" s="376"/>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84"/>
      <c r="BX29" s="84"/>
    </row>
    <row r="30" spans="1:76" ht="15" customHeight="1" x14ac:dyDescent="0.25">
      <c r="A30" s="84"/>
      <c r="B30" s="243"/>
      <c r="C30" s="243"/>
      <c r="D30" s="244"/>
      <c r="E30" s="344"/>
      <c r="F30" s="345"/>
      <c r="G30" s="345"/>
      <c r="H30" s="345"/>
      <c r="I30" s="360"/>
      <c r="J30" s="68" t="str">
        <f>IF(AND('Mapa final'!$Y$14="Media",'Mapa final'!$AA$14="Leve"),CONCATENATE("R5C",'Mapa final'!$O$14),"")</f>
        <v/>
      </c>
      <c r="K30" s="69" t="e">
        <f>IF(AND('Mapa final'!#REF!="Media",'Mapa final'!#REF!="Leve"),CONCATENATE("R5C",'Mapa final'!#REF!),"")</f>
        <v>#REF!</v>
      </c>
      <c r="L30" s="69" t="e">
        <f>IF(AND('Mapa final'!#REF!="Media",'Mapa final'!#REF!="Leve"),CONCATENATE("R5C",'Mapa final'!#REF!),"")</f>
        <v>#REF!</v>
      </c>
      <c r="M30" s="69" t="e">
        <f>IF(AND('Mapa final'!#REF!="Media",'Mapa final'!#REF!="Leve"),CONCATENATE("R5C",'Mapa final'!#REF!),"")</f>
        <v>#REF!</v>
      </c>
      <c r="N30" s="69" t="e">
        <f>IF(AND('Mapa final'!#REF!="Media",'Mapa final'!#REF!="Leve"),CONCATENATE("R5C",'Mapa final'!#REF!),"")</f>
        <v>#REF!</v>
      </c>
      <c r="O30" s="70" t="e">
        <f>IF(AND('Mapa final'!#REF!="Media",'Mapa final'!#REF!="Leve"),CONCATENATE("R5C",'Mapa final'!#REF!),"")</f>
        <v>#REF!</v>
      </c>
      <c r="P30" s="68" t="str">
        <f>IF(AND('Mapa final'!$Y$14="Media",'Mapa final'!$AA$14="Menor"),CONCATENATE("R5C",'Mapa final'!$O$14),"")</f>
        <v/>
      </c>
      <c r="Q30" s="69" t="e">
        <f>IF(AND('Mapa final'!#REF!="Media",'Mapa final'!#REF!="Menor"),CONCATENATE("R5C",'Mapa final'!#REF!),"")</f>
        <v>#REF!</v>
      </c>
      <c r="R30" s="69" t="e">
        <f>IF(AND('Mapa final'!#REF!="Media",'Mapa final'!#REF!="Menor"),CONCATENATE("R5C",'Mapa final'!#REF!),"")</f>
        <v>#REF!</v>
      </c>
      <c r="S30" s="69" t="e">
        <f>IF(AND('Mapa final'!#REF!="Media",'Mapa final'!#REF!="Menor"),CONCATENATE("R5C",'Mapa final'!#REF!),"")</f>
        <v>#REF!</v>
      </c>
      <c r="T30" s="69" t="e">
        <f>IF(AND('Mapa final'!#REF!="Media",'Mapa final'!#REF!="Menor"),CONCATENATE("R5C",'Mapa final'!#REF!),"")</f>
        <v>#REF!</v>
      </c>
      <c r="U30" s="70" t="e">
        <f>IF(AND('Mapa final'!#REF!="Media",'Mapa final'!#REF!="Menor"),CONCATENATE("R5C",'Mapa final'!#REF!),"")</f>
        <v>#REF!</v>
      </c>
      <c r="V30" s="68" t="str">
        <f>IF(AND('Mapa final'!$Y$14="Media",'Mapa final'!$AA$14="Moderado"),CONCATENATE("R5C",'Mapa final'!$O$14),"")</f>
        <v/>
      </c>
      <c r="W30" s="69" t="e">
        <f>IF(AND('Mapa final'!#REF!="Media",'Mapa final'!#REF!="Moderado"),CONCATENATE("R5C",'Mapa final'!#REF!),"")</f>
        <v>#REF!</v>
      </c>
      <c r="X30" s="69" t="e">
        <f>IF(AND('Mapa final'!#REF!="Media",'Mapa final'!#REF!="Moderado"),CONCATENATE("R5C",'Mapa final'!#REF!),"")</f>
        <v>#REF!</v>
      </c>
      <c r="Y30" s="69" t="e">
        <f>IF(AND('Mapa final'!#REF!="Media",'Mapa final'!#REF!="Moderado"),CONCATENATE("R5C",'Mapa final'!#REF!),"")</f>
        <v>#REF!</v>
      </c>
      <c r="Z30" s="69" t="e">
        <f>IF(AND('Mapa final'!#REF!="Media",'Mapa final'!#REF!="Moderado"),CONCATENATE("R5C",'Mapa final'!#REF!),"")</f>
        <v>#REF!</v>
      </c>
      <c r="AA30" s="70" t="e">
        <f>IF(AND('Mapa final'!#REF!="Media",'Mapa final'!#REF!="Moderado"),CONCATENATE("R5C",'Mapa final'!#REF!),"")</f>
        <v>#REF!</v>
      </c>
      <c r="AB30" s="52" t="str">
        <f>IF(AND('Mapa final'!$Y$14="Media",'Mapa final'!$AA$14="Mayor"),CONCATENATE("R5C",'Mapa final'!$O$14),"")</f>
        <v/>
      </c>
      <c r="AC30" s="53" t="e">
        <f>IF(AND('Mapa final'!#REF!="Media",'Mapa final'!#REF!="Mayor"),CONCATENATE("R5C",'Mapa final'!#REF!),"")</f>
        <v>#REF!</v>
      </c>
      <c r="AD30" s="58" t="e">
        <f>IF(AND('Mapa final'!#REF!="Media",'Mapa final'!#REF!="Mayor"),CONCATENATE("R5C",'Mapa final'!#REF!),"")</f>
        <v>#REF!</v>
      </c>
      <c r="AE30" s="58" t="e">
        <f>IF(AND('Mapa final'!#REF!="Media",'Mapa final'!#REF!="Mayor"),CONCATENATE("R5C",'Mapa final'!#REF!),"")</f>
        <v>#REF!</v>
      </c>
      <c r="AF30" s="58" t="e">
        <f>IF(AND('Mapa final'!#REF!="Media",'Mapa final'!#REF!="Mayor"),CONCATENATE("R5C",'Mapa final'!#REF!),"")</f>
        <v>#REF!</v>
      </c>
      <c r="AG30" s="54" t="e">
        <f>IF(AND('Mapa final'!#REF!="Media",'Mapa final'!#REF!="Mayor"),CONCATENATE("R5C",'Mapa final'!#REF!),"")</f>
        <v>#REF!</v>
      </c>
      <c r="AH30" s="55" t="str">
        <f>IF(AND('Mapa final'!$Y$14="Media",'Mapa final'!$AA$14="Catastrófico"),CONCATENATE("R5C",'Mapa final'!$O$14),"")</f>
        <v/>
      </c>
      <c r="AI30" s="56" t="e">
        <f>IF(AND('Mapa final'!#REF!="Media",'Mapa final'!#REF!="Catastrófico"),CONCATENATE("R5C",'Mapa final'!#REF!),"")</f>
        <v>#REF!</v>
      </c>
      <c r="AJ30" s="56" t="e">
        <f>IF(AND('Mapa final'!#REF!="Media",'Mapa final'!#REF!="Catastrófico"),CONCATENATE("R5C",'Mapa final'!#REF!),"")</f>
        <v>#REF!</v>
      </c>
      <c r="AK30" s="56" t="e">
        <f>IF(AND('Mapa final'!#REF!="Media",'Mapa final'!#REF!="Catastrófico"),CONCATENATE("R5C",'Mapa final'!#REF!),"")</f>
        <v>#REF!</v>
      </c>
      <c r="AL30" s="56" t="e">
        <f>IF(AND('Mapa final'!#REF!="Media",'Mapa final'!#REF!="Catastrófico"),CONCATENATE("R5C",'Mapa final'!#REF!),"")</f>
        <v>#REF!</v>
      </c>
      <c r="AM30" s="57" t="e">
        <f>IF(AND('Mapa final'!#REF!="Media",'Mapa final'!#REF!="Catastrófico"),CONCATENATE("R5C",'Mapa final'!#REF!),"")</f>
        <v>#REF!</v>
      </c>
      <c r="AN30" s="84"/>
      <c r="AO30" s="374"/>
      <c r="AP30" s="375"/>
      <c r="AQ30" s="375"/>
      <c r="AR30" s="375"/>
      <c r="AS30" s="375"/>
      <c r="AT30" s="376"/>
      <c r="AU30" s="84"/>
      <c r="AV30" s="84"/>
      <c r="AW30" s="84"/>
      <c r="AX30" s="84"/>
      <c r="AY30" s="84"/>
      <c r="AZ30" s="84"/>
      <c r="BA30" s="84"/>
      <c r="BB30" s="84"/>
      <c r="BC30" s="84"/>
      <c r="BD30" s="84"/>
      <c r="BE30" s="84"/>
      <c r="BF30" s="84"/>
      <c r="BG30" s="84"/>
      <c r="BH30" s="84"/>
      <c r="BI30" s="84"/>
      <c r="BJ30" s="84"/>
      <c r="BK30" s="84"/>
      <c r="BL30" s="84"/>
      <c r="BM30" s="84"/>
      <c r="BN30" s="84"/>
      <c r="BO30" s="84"/>
      <c r="BP30" s="84"/>
      <c r="BQ30" s="84"/>
      <c r="BR30" s="84"/>
      <c r="BS30" s="84"/>
      <c r="BT30" s="84"/>
      <c r="BU30" s="84"/>
      <c r="BV30" s="84"/>
      <c r="BW30" s="84"/>
      <c r="BX30" s="84"/>
    </row>
    <row r="31" spans="1:76" ht="15" customHeight="1" x14ac:dyDescent="0.25">
      <c r="A31" s="84"/>
      <c r="B31" s="243"/>
      <c r="C31" s="243"/>
      <c r="D31" s="244"/>
      <c r="E31" s="344"/>
      <c r="F31" s="345"/>
      <c r="G31" s="345"/>
      <c r="H31" s="345"/>
      <c r="I31" s="360"/>
      <c r="J31" s="68" t="str">
        <f>IF(AND('Mapa final'!$Y$15="Media",'Mapa final'!$AA$15="Leve"),CONCATENATE("R6C",'Mapa final'!$O$15),"")</f>
        <v/>
      </c>
      <c r="K31" s="69" t="e">
        <f>IF(AND('Mapa final'!#REF!="Media",'Mapa final'!#REF!="Leve"),CONCATENATE("R6C",'Mapa final'!#REF!),"")</f>
        <v>#REF!</v>
      </c>
      <c r="L31" s="69" t="e">
        <f>IF(AND('Mapa final'!#REF!="Media",'Mapa final'!#REF!="Leve"),CONCATENATE("R6C",'Mapa final'!#REF!),"")</f>
        <v>#REF!</v>
      </c>
      <c r="M31" s="69" t="e">
        <f>IF(AND('Mapa final'!#REF!="Media",'Mapa final'!#REF!="Leve"),CONCATENATE("R6C",'Mapa final'!#REF!),"")</f>
        <v>#REF!</v>
      </c>
      <c r="N31" s="69" t="e">
        <f>IF(AND('Mapa final'!#REF!="Media",'Mapa final'!#REF!="Leve"),CONCATENATE("R6C",'Mapa final'!#REF!),"")</f>
        <v>#REF!</v>
      </c>
      <c r="O31" s="70" t="e">
        <f>IF(AND('Mapa final'!#REF!="Media",'Mapa final'!#REF!="Leve"),CONCATENATE("R6C",'Mapa final'!#REF!),"")</f>
        <v>#REF!</v>
      </c>
      <c r="P31" s="68" t="str">
        <f>IF(AND('Mapa final'!$Y$15="Media",'Mapa final'!$AA$15="Menor"),CONCATENATE("R6C",'Mapa final'!$O$15),"")</f>
        <v/>
      </c>
      <c r="Q31" s="69" t="e">
        <f>IF(AND('Mapa final'!#REF!="Media",'Mapa final'!#REF!="Menor"),CONCATENATE("R6C",'Mapa final'!#REF!),"")</f>
        <v>#REF!</v>
      </c>
      <c r="R31" s="69" t="e">
        <f>IF(AND('Mapa final'!#REF!="Media",'Mapa final'!#REF!="Menor"),CONCATENATE("R6C",'Mapa final'!#REF!),"")</f>
        <v>#REF!</v>
      </c>
      <c r="S31" s="69" t="e">
        <f>IF(AND('Mapa final'!#REF!="Media",'Mapa final'!#REF!="Menor"),CONCATENATE("R6C",'Mapa final'!#REF!),"")</f>
        <v>#REF!</v>
      </c>
      <c r="T31" s="69" t="e">
        <f>IF(AND('Mapa final'!#REF!="Media",'Mapa final'!#REF!="Menor"),CONCATENATE("R6C",'Mapa final'!#REF!),"")</f>
        <v>#REF!</v>
      </c>
      <c r="U31" s="70" t="e">
        <f>IF(AND('Mapa final'!#REF!="Media",'Mapa final'!#REF!="Menor"),CONCATENATE("R6C",'Mapa final'!#REF!),"")</f>
        <v>#REF!</v>
      </c>
      <c r="V31" s="68" t="str">
        <f>IF(AND('Mapa final'!$Y$15="Media",'Mapa final'!$AA$15="Moderado"),CONCATENATE("R6C",'Mapa final'!$O$15),"")</f>
        <v/>
      </c>
      <c r="W31" s="69" t="e">
        <f>IF(AND('Mapa final'!#REF!="Media",'Mapa final'!#REF!="Moderado"),CONCATENATE("R6C",'Mapa final'!#REF!),"")</f>
        <v>#REF!</v>
      </c>
      <c r="X31" s="69" t="e">
        <f>IF(AND('Mapa final'!#REF!="Media",'Mapa final'!#REF!="Moderado"),CONCATENATE("R6C",'Mapa final'!#REF!),"")</f>
        <v>#REF!</v>
      </c>
      <c r="Y31" s="69" t="e">
        <f>IF(AND('Mapa final'!#REF!="Media",'Mapa final'!#REF!="Moderado"),CONCATENATE("R6C",'Mapa final'!#REF!),"")</f>
        <v>#REF!</v>
      </c>
      <c r="Z31" s="69" t="e">
        <f>IF(AND('Mapa final'!#REF!="Media",'Mapa final'!#REF!="Moderado"),CONCATENATE("R6C",'Mapa final'!#REF!),"")</f>
        <v>#REF!</v>
      </c>
      <c r="AA31" s="70" t="e">
        <f>IF(AND('Mapa final'!#REF!="Media",'Mapa final'!#REF!="Moderado"),CONCATENATE("R6C",'Mapa final'!#REF!),"")</f>
        <v>#REF!</v>
      </c>
      <c r="AB31" s="52" t="str">
        <f>IF(AND('Mapa final'!$Y$15="Media",'Mapa final'!$AA$15="Mayor"),CONCATENATE("R6C",'Mapa final'!$O$15),"")</f>
        <v/>
      </c>
      <c r="AC31" s="53" t="e">
        <f>IF(AND('Mapa final'!#REF!="Media",'Mapa final'!#REF!="Mayor"),CONCATENATE("R6C",'Mapa final'!#REF!),"")</f>
        <v>#REF!</v>
      </c>
      <c r="AD31" s="58" t="e">
        <f>IF(AND('Mapa final'!#REF!="Media",'Mapa final'!#REF!="Mayor"),CONCATENATE("R6C",'Mapa final'!#REF!),"")</f>
        <v>#REF!</v>
      </c>
      <c r="AE31" s="58" t="e">
        <f>IF(AND('Mapa final'!#REF!="Media",'Mapa final'!#REF!="Mayor"),CONCATENATE("R6C",'Mapa final'!#REF!),"")</f>
        <v>#REF!</v>
      </c>
      <c r="AF31" s="58" t="e">
        <f>IF(AND('Mapa final'!#REF!="Media",'Mapa final'!#REF!="Mayor"),CONCATENATE("R6C",'Mapa final'!#REF!),"")</f>
        <v>#REF!</v>
      </c>
      <c r="AG31" s="54" t="e">
        <f>IF(AND('Mapa final'!#REF!="Media",'Mapa final'!#REF!="Mayor"),CONCATENATE("R6C",'Mapa final'!#REF!),"")</f>
        <v>#REF!</v>
      </c>
      <c r="AH31" s="55" t="str">
        <f>IF(AND('Mapa final'!$Y$15="Media",'Mapa final'!$AA$15="Catastrófico"),CONCATENATE("R6C",'Mapa final'!$O$15),"")</f>
        <v/>
      </c>
      <c r="AI31" s="56" t="e">
        <f>IF(AND('Mapa final'!#REF!="Media",'Mapa final'!#REF!="Catastrófico"),CONCATENATE("R6C",'Mapa final'!#REF!),"")</f>
        <v>#REF!</v>
      </c>
      <c r="AJ31" s="56" t="e">
        <f>IF(AND('Mapa final'!#REF!="Media",'Mapa final'!#REF!="Catastrófico"),CONCATENATE("R6C",'Mapa final'!#REF!),"")</f>
        <v>#REF!</v>
      </c>
      <c r="AK31" s="56" t="e">
        <f>IF(AND('Mapa final'!#REF!="Media",'Mapa final'!#REF!="Catastrófico"),CONCATENATE("R6C",'Mapa final'!#REF!),"")</f>
        <v>#REF!</v>
      </c>
      <c r="AL31" s="56" t="e">
        <f>IF(AND('Mapa final'!#REF!="Media",'Mapa final'!#REF!="Catastrófico"),CONCATENATE("R6C",'Mapa final'!#REF!),"")</f>
        <v>#REF!</v>
      </c>
      <c r="AM31" s="57" t="e">
        <f>IF(AND('Mapa final'!#REF!="Media",'Mapa final'!#REF!="Catastrófico"),CONCATENATE("R6C",'Mapa final'!#REF!),"")</f>
        <v>#REF!</v>
      </c>
      <c r="AN31" s="84"/>
      <c r="AO31" s="374"/>
      <c r="AP31" s="375"/>
      <c r="AQ31" s="375"/>
      <c r="AR31" s="375"/>
      <c r="AS31" s="375"/>
      <c r="AT31" s="376"/>
      <c r="AU31" s="84"/>
      <c r="AV31" s="84"/>
      <c r="AW31" s="84"/>
      <c r="AX31" s="84"/>
      <c r="AY31" s="84"/>
      <c r="AZ31" s="84"/>
      <c r="BA31" s="84"/>
      <c r="BB31" s="84"/>
      <c r="BC31" s="84"/>
      <c r="BD31" s="84"/>
      <c r="BE31" s="84"/>
      <c r="BF31" s="84"/>
      <c r="BG31" s="84"/>
      <c r="BH31" s="84"/>
      <c r="BI31" s="84"/>
      <c r="BJ31" s="84"/>
      <c r="BK31" s="84"/>
      <c r="BL31" s="84"/>
      <c r="BM31" s="84"/>
      <c r="BN31" s="84"/>
      <c r="BO31" s="84"/>
      <c r="BP31" s="84"/>
      <c r="BQ31" s="84"/>
      <c r="BR31" s="84"/>
      <c r="BS31" s="84"/>
      <c r="BT31" s="84"/>
      <c r="BU31" s="84"/>
      <c r="BV31" s="84"/>
      <c r="BW31" s="84"/>
      <c r="BX31" s="84"/>
    </row>
    <row r="32" spans="1:76" ht="15" customHeight="1" x14ac:dyDescent="0.25">
      <c r="A32" s="84"/>
      <c r="B32" s="243"/>
      <c r="C32" s="243"/>
      <c r="D32" s="244"/>
      <c r="E32" s="344"/>
      <c r="F32" s="345"/>
      <c r="G32" s="345"/>
      <c r="H32" s="345"/>
      <c r="I32" s="360"/>
      <c r="J32" s="68" t="str">
        <f>IF(AND('Mapa final'!$Y$16="Media",'Mapa final'!$AA$16="Leve"),CONCATENATE("R7C",'Mapa final'!$O$16),"")</f>
        <v/>
      </c>
      <c r="K32" s="69" t="e">
        <f>IF(AND('Mapa final'!#REF!="Media",'Mapa final'!#REF!="Leve"),CONCATENATE("R7C",'Mapa final'!#REF!),"")</f>
        <v>#REF!</v>
      </c>
      <c r="L32" s="69" t="e">
        <f>IF(AND('Mapa final'!#REF!="Media",'Mapa final'!#REF!="Leve"),CONCATENATE("R7C",'Mapa final'!#REF!),"")</f>
        <v>#REF!</v>
      </c>
      <c r="M32" s="69" t="e">
        <f>IF(AND('Mapa final'!#REF!="Media",'Mapa final'!#REF!="Leve"),CONCATENATE("R7C",'Mapa final'!#REF!),"")</f>
        <v>#REF!</v>
      </c>
      <c r="N32" s="69" t="e">
        <f>IF(AND('Mapa final'!#REF!="Media",'Mapa final'!#REF!="Leve"),CONCATENATE("R7C",'Mapa final'!#REF!),"")</f>
        <v>#REF!</v>
      </c>
      <c r="O32" s="70" t="e">
        <f>IF(AND('Mapa final'!#REF!="Media",'Mapa final'!#REF!="Leve"),CONCATENATE("R7C",'Mapa final'!#REF!),"")</f>
        <v>#REF!</v>
      </c>
      <c r="P32" s="68" t="str">
        <f>IF(AND('Mapa final'!$Y$16="Media",'Mapa final'!$AA$16="Menor"),CONCATENATE("R7C",'Mapa final'!$O$16),"")</f>
        <v/>
      </c>
      <c r="Q32" s="69" t="e">
        <f>IF(AND('Mapa final'!#REF!="Media",'Mapa final'!#REF!="Menor"),CONCATENATE("R7C",'Mapa final'!#REF!),"")</f>
        <v>#REF!</v>
      </c>
      <c r="R32" s="69" t="e">
        <f>IF(AND('Mapa final'!#REF!="Media",'Mapa final'!#REF!="Menor"),CONCATENATE("R7C",'Mapa final'!#REF!),"")</f>
        <v>#REF!</v>
      </c>
      <c r="S32" s="69" t="e">
        <f>IF(AND('Mapa final'!#REF!="Media",'Mapa final'!#REF!="Menor"),CONCATENATE("R7C",'Mapa final'!#REF!),"")</f>
        <v>#REF!</v>
      </c>
      <c r="T32" s="69" t="e">
        <f>IF(AND('Mapa final'!#REF!="Media",'Mapa final'!#REF!="Menor"),CONCATENATE("R7C",'Mapa final'!#REF!),"")</f>
        <v>#REF!</v>
      </c>
      <c r="U32" s="70" t="e">
        <f>IF(AND('Mapa final'!#REF!="Media",'Mapa final'!#REF!="Menor"),CONCATENATE("R7C",'Mapa final'!#REF!),"")</f>
        <v>#REF!</v>
      </c>
      <c r="V32" s="68" t="str">
        <f>IF(AND('Mapa final'!$Y$16="Media",'Mapa final'!$AA$16="Moderado"),CONCATENATE("R7C",'Mapa final'!$O$16),"")</f>
        <v/>
      </c>
      <c r="W32" s="69" t="e">
        <f>IF(AND('Mapa final'!#REF!="Media",'Mapa final'!#REF!="Moderado"),CONCATENATE("R7C",'Mapa final'!#REF!),"")</f>
        <v>#REF!</v>
      </c>
      <c r="X32" s="69" t="e">
        <f>IF(AND('Mapa final'!#REF!="Media",'Mapa final'!#REF!="Moderado"),CONCATENATE("R7C",'Mapa final'!#REF!),"")</f>
        <v>#REF!</v>
      </c>
      <c r="Y32" s="69" t="e">
        <f>IF(AND('Mapa final'!#REF!="Media",'Mapa final'!#REF!="Moderado"),CONCATENATE("R7C",'Mapa final'!#REF!),"")</f>
        <v>#REF!</v>
      </c>
      <c r="Z32" s="69" t="e">
        <f>IF(AND('Mapa final'!#REF!="Media",'Mapa final'!#REF!="Moderado"),CONCATENATE("R7C",'Mapa final'!#REF!),"")</f>
        <v>#REF!</v>
      </c>
      <c r="AA32" s="70" t="e">
        <f>IF(AND('Mapa final'!#REF!="Media",'Mapa final'!#REF!="Moderado"),CONCATENATE("R7C",'Mapa final'!#REF!),"")</f>
        <v>#REF!</v>
      </c>
      <c r="AB32" s="52" t="str">
        <f>IF(AND('Mapa final'!$Y$16="Media",'Mapa final'!$AA$16="Mayor"),CONCATENATE("R7C",'Mapa final'!$O$16),"")</f>
        <v/>
      </c>
      <c r="AC32" s="53" t="e">
        <f>IF(AND('Mapa final'!#REF!="Media",'Mapa final'!#REF!="Mayor"),CONCATENATE("R7C",'Mapa final'!#REF!),"")</f>
        <v>#REF!</v>
      </c>
      <c r="AD32" s="58" t="e">
        <f>IF(AND('Mapa final'!#REF!="Media",'Mapa final'!#REF!="Mayor"),CONCATENATE("R7C",'Mapa final'!#REF!),"")</f>
        <v>#REF!</v>
      </c>
      <c r="AE32" s="58" t="e">
        <f>IF(AND('Mapa final'!#REF!="Media",'Mapa final'!#REF!="Mayor"),CONCATENATE("R7C",'Mapa final'!#REF!),"")</f>
        <v>#REF!</v>
      </c>
      <c r="AF32" s="58" t="e">
        <f>IF(AND('Mapa final'!#REF!="Media",'Mapa final'!#REF!="Mayor"),CONCATENATE("R7C",'Mapa final'!#REF!),"")</f>
        <v>#REF!</v>
      </c>
      <c r="AG32" s="54" t="e">
        <f>IF(AND('Mapa final'!#REF!="Media",'Mapa final'!#REF!="Mayor"),CONCATENATE("R7C",'Mapa final'!#REF!),"")</f>
        <v>#REF!</v>
      </c>
      <c r="AH32" s="55" t="str">
        <f>IF(AND('Mapa final'!$Y$16="Media",'Mapa final'!$AA$16="Catastrófico"),CONCATENATE("R7C",'Mapa final'!$O$16),"")</f>
        <v/>
      </c>
      <c r="AI32" s="56" t="e">
        <f>IF(AND('Mapa final'!#REF!="Media",'Mapa final'!#REF!="Catastrófico"),CONCATENATE("R7C",'Mapa final'!#REF!),"")</f>
        <v>#REF!</v>
      </c>
      <c r="AJ32" s="56" t="e">
        <f>IF(AND('Mapa final'!#REF!="Media",'Mapa final'!#REF!="Catastrófico"),CONCATENATE("R7C",'Mapa final'!#REF!),"")</f>
        <v>#REF!</v>
      </c>
      <c r="AK32" s="56" t="e">
        <f>IF(AND('Mapa final'!#REF!="Media",'Mapa final'!#REF!="Catastrófico"),CONCATENATE("R7C",'Mapa final'!#REF!),"")</f>
        <v>#REF!</v>
      </c>
      <c r="AL32" s="56" t="e">
        <f>IF(AND('Mapa final'!#REF!="Media",'Mapa final'!#REF!="Catastrófico"),CONCATENATE("R7C",'Mapa final'!#REF!),"")</f>
        <v>#REF!</v>
      </c>
      <c r="AM32" s="57" t="e">
        <f>IF(AND('Mapa final'!#REF!="Media",'Mapa final'!#REF!="Catastrófico"),CONCATENATE("R7C",'Mapa final'!#REF!),"")</f>
        <v>#REF!</v>
      </c>
      <c r="AN32" s="84"/>
      <c r="AO32" s="374"/>
      <c r="AP32" s="375"/>
      <c r="AQ32" s="375"/>
      <c r="AR32" s="375"/>
      <c r="AS32" s="375"/>
      <c r="AT32" s="376"/>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row>
    <row r="33" spans="1:80" ht="15" customHeight="1" x14ac:dyDescent="0.25">
      <c r="A33" s="84"/>
      <c r="B33" s="243"/>
      <c r="C33" s="243"/>
      <c r="D33" s="244"/>
      <c r="E33" s="344"/>
      <c r="F33" s="345"/>
      <c r="G33" s="345"/>
      <c r="H33" s="345"/>
      <c r="I33" s="360"/>
      <c r="J33" s="68" t="str">
        <f>IF(AND('Mapa final'!$Y$17="Media",'Mapa final'!$AA$17="Leve"),CONCATENATE("R8C",'Mapa final'!$O$17),"")</f>
        <v/>
      </c>
      <c r="K33" s="69" t="str">
        <f>IF(AND('Mapa final'!$Y$18="Media",'Mapa final'!$AA$18="Leve"),CONCATENATE("R8C",'Mapa final'!$O$18),"")</f>
        <v/>
      </c>
      <c r="L33" s="69" t="str">
        <f>IF(AND('Mapa final'!$Y$19="Media",'Mapa final'!$AA$19="Leve"),CONCATENATE("R8C",'Mapa final'!$O$19),"")</f>
        <v/>
      </c>
      <c r="M33" s="69" t="str">
        <f>IF(AND('Mapa final'!$Y$20="Media",'Mapa final'!$AA$20="Leve"),CONCATENATE("R8C",'Mapa final'!$O$20),"")</f>
        <v/>
      </c>
      <c r="N33" s="69" t="str">
        <f>IF(AND('Mapa final'!$Y$21="Media",'Mapa final'!$AA$21="Leve"),CONCATENATE("R8C",'Mapa final'!$O$21),"")</f>
        <v/>
      </c>
      <c r="O33" s="70" t="str">
        <f>IF(AND('Mapa final'!$Y$22="Media",'Mapa final'!$AA$22="Leve"),CONCATENATE("R8C",'Mapa final'!$O$22),"")</f>
        <v/>
      </c>
      <c r="P33" s="68" t="str">
        <f>IF(AND('Mapa final'!$Y$17="Media",'Mapa final'!$AA$17="Menor"),CONCATENATE("R8C",'Mapa final'!$O$17),"")</f>
        <v/>
      </c>
      <c r="Q33" s="69" t="str">
        <f>IF(AND('Mapa final'!$Y$18="Media",'Mapa final'!$AA$18="Menor"),CONCATENATE("R8C",'Mapa final'!$O$18),"")</f>
        <v/>
      </c>
      <c r="R33" s="69" t="str">
        <f>IF(AND('Mapa final'!$Y$19="Media",'Mapa final'!$AA$19="Menor"),CONCATENATE("R8C",'Mapa final'!$O$19),"")</f>
        <v/>
      </c>
      <c r="S33" s="69" t="str">
        <f>IF(AND('Mapa final'!$Y$20="Media",'Mapa final'!$AA$20="Menor"),CONCATENATE("R8C",'Mapa final'!$O$20),"")</f>
        <v/>
      </c>
      <c r="T33" s="69" t="str">
        <f>IF(AND('Mapa final'!$Y$21="Media",'Mapa final'!$AA$21="Menor"),CONCATENATE("R8C",'Mapa final'!$O$21),"")</f>
        <v/>
      </c>
      <c r="U33" s="70" t="str">
        <f>IF(AND('Mapa final'!$Y$22="Media",'Mapa final'!$AA$22="Menor"),CONCATENATE("R8C",'Mapa final'!$O$22),"")</f>
        <v/>
      </c>
      <c r="V33" s="68" t="str">
        <f>IF(AND('Mapa final'!$Y$17="Media",'Mapa final'!$AA$17="Moderado"),CONCATENATE("R8C",'Mapa final'!$O$17),"")</f>
        <v/>
      </c>
      <c r="W33" s="69" t="str">
        <f>IF(AND('Mapa final'!$Y$18="Media",'Mapa final'!$AA$18="Moderado"),CONCATENATE("R8C",'Mapa final'!$O$18),"")</f>
        <v/>
      </c>
      <c r="X33" s="69" t="str">
        <f>IF(AND('Mapa final'!$Y$19="Media",'Mapa final'!$AA$19="Moderado"),CONCATENATE("R8C",'Mapa final'!$O$19),"")</f>
        <v/>
      </c>
      <c r="Y33" s="69" t="str">
        <f>IF(AND('Mapa final'!$Y$20="Media",'Mapa final'!$AA$20="Moderado"),CONCATENATE("R8C",'Mapa final'!$O$20),"")</f>
        <v/>
      </c>
      <c r="Z33" s="69" t="str">
        <f>IF(AND('Mapa final'!$Y$21="Media",'Mapa final'!$AA$21="Moderado"),CONCATENATE("R8C",'Mapa final'!$O$21),"")</f>
        <v/>
      </c>
      <c r="AA33" s="70" t="str">
        <f>IF(AND('Mapa final'!$Y$22="Media",'Mapa final'!$AA$22="Moderado"),CONCATENATE("R8C",'Mapa final'!$O$22),"")</f>
        <v/>
      </c>
      <c r="AB33" s="52" t="str">
        <f>IF(AND('Mapa final'!$Y$17="Media",'Mapa final'!$AA$17="Mayor"),CONCATENATE("R8C",'Mapa final'!$O$17),"")</f>
        <v/>
      </c>
      <c r="AC33" s="53" t="str">
        <f>IF(AND('Mapa final'!$Y$18="Media",'Mapa final'!$AA$18="Mayor"),CONCATENATE("R8C",'Mapa final'!$O$18),"")</f>
        <v/>
      </c>
      <c r="AD33" s="58" t="str">
        <f>IF(AND('Mapa final'!$Y$19="Media",'Mapa final'!$AA$19="Mayor"),CONCATENATE("R8C",'Mapa final'!$O$19),"")</f>
        <v/>
      </c>
      <c r="AE33" s="58" t="str">
        <f>IF(AND('Mapa final'!$Y$20="Media",'Mapa final'!$AA$20="Mayor"),CONCATENATE("R8C",'Mapa final'!$O$20),"")</f>
        <v/>
      </c>
      <c r="AF33" s="58" t="str">
        <f>IF(AND('Mapa final'!$Y$21="Media",'Mapa final'!$AA$21="Mayor"),CONCATENATE("R8C",'Mapa final'!$O$21),"")</f>
        <v/>
      </c>
      <c r="AG33" s="54" t="str">
        <f>IF(AND('Mapa final'!$Y$22="Media",'Mapa final'!$AA$22="Mayor"),CONCATENATE("R8C",'Mapa final'!$O$22),"")</f>
        <v/>
      </c>
      <c r="AH33" s="55" t="str">
        <f>IF(AND('Mapa final'!$Y$17="Media",'Mapa final'!$AA$17="Catastrófico"),CONCATENATE("R8C",'Mapa final'!$O$17),"")</f>
        <v/>
      </c>
      <c r="AI33" s="56" t="str">
        <f>IF(AND('Mapa final'!$Y$18="Media",'Mapa final'!$AA$18="Catastrófico"),CONCATENATE("R8C",'Mapa final'!$O$18),"")</f>
        <v/>
      </c>
      <c r="AJ33" s="56" t="str">
        <f>IF(AND('Mapa final'!$Y$19="Media",'Mapa final'!$AA$19="Catastrófico"),CONCATENATE("R8C",'Mapa final'!$O$19),"")</f>
        <v/>
      </c>
      <c r="AK33" s="56" t="str">
        <f>IF(AND('Mapa final'!$Y$20="Media",'Mapa final'!$AA$20="Catastrófico"),CONCATENATE("R8C",'Mapa final'!$O$20),"")</f>
        <v/>
      </c>
      <c r="AL33" s="56" t="str">
        <f>IF(AND('Mapa final'!$Y$21="Media",'Mapa final'!$AA$21="Catastrófico"),CONCATENATE("R8C",'Mapa final'!$O$21),"")</f>
        <v/>
      </c>
      <c r="AM33" s="57" t="str">
        <f>IF(AND('Mapa final'!$Y$22="Media",'Mapa final'!$AA$22="Catastrófico"),CONCATENATE("R8C",'Mapa final'!$O$22),"")</f>
        <v/>
      </c>
      <c r="AN33" s="84"/>
      <c r="AO33" s="374"/>
      <c r="AP33" s="375"/>
      <c r="AQ33" s="375"/>
      <c r="AR33" s="375"/>
      <c r="AS33" s="375"/>
      <c r="AT33" s="376"/>
      <c r="AU33" s="84"/>
      <c r="AV33" s="84"/>
      <c r="AW33" s="84"/>
      <c r="AX33" s="84"/>
      <c r="AY33" s="84"/>
      <c r="AZ33" s="84"/>
      <c r="BA33" s="84"/>
      <c r="BB33" s="84"/>
      <c r="BC33" s="84"/>
      <c r="BD33" s="84"/>
      <c r="BE33" s="84"/>
      <c r="BF33" s="84"/>
      <c r="BG33" s="84"/>
      <c r="BH33" s="84"/>
      <c r="BI33" s="84"/>
      <c r="BJ33" s="84"/>
      <c r="BK33" s="84"/>
      <c r="BL33" s="84"/>
      <c r="BM33" s="84"/>
      <c r="BN33" s="84"/>
      <c r="BO33" s="84"/>
      <c r="BP33" s="84"/>
      <c r="BQ33" s="84"/>
      <c r="BR33" s="84"/>
      <c r="BS33" s="84"/>
      <c r="BT33" s="84"/>
      <c r="BU33" s="84"/>
      <c r="BV33" s="84"/>
      <c r="BW33" s="84"/>
      <c r="BX33" s="84"/>
    </row>
    <row r="34" spans="1:80" ht="15" customHeight="1" x14ac:dyDescent="0.25">
      <c r="A34" s="84"/>
      <c r="B34" s="243"/>
      <c r="C34" s="243"/>
      <c r="D34" s="244"/>
      <c r="E34" s="344"/>
      <c r="F34" s="345"/>
      <c r="G34" s="345"/>
      <c r="H34" s="345"/>
      <c r="I34" s="360"/>
      <c r="J34" s="68" t="str">
        <f>IF(AND('Mapa final'!$Y$23="Media",'Mapa final'!$AA$23="Leve"),CONCATENATE("R9C",'Mapa final'!$O$23),"")</f>
        <v/>
      </c>
      <c r="K34" s="69" t="str">
        <f>IF(AND('Mapa final'!$Y$24="Media",'Mapa final'!$AA$24="Leve"),CONCATENATE("R9C",'Mapa final'!$O$24),"")</f>
        <v/>
      </c>
      <c r="L34" s="69" t="str">
        <f>IF(AND('Mapa final'!$Y$25="Media",'Mapa final'!$AA$25="Leve"),CONCATENATE("R9C",'Mapa final'!$O$25),"")</f>
        <v/>
      </c>
      <c r="M34" s="69" t="str">
        <f>IF(AND('Mapa final'!$Y$26="Media",'Mapa final'!$AA$26="Leve"),CONCATENATE("R9C",'Mapa final'!$O$26),"")</f>
        <v/>
      </c>
      <c r="N34" s="69" t="str">
        <f>IF(AND('Mapa final'!$Y$27="Media",'Mapa final'!$AA$27="Leve"),CONCATENATE("R9C",'Mapa final'!$O$27),"")</f>
        <v/>
      </c>
      <c r="O34" s="70" t="str">
        <f>IF(AND('Mapa final'!$Y$28="Media",'Mapa final'!$AA$28="Leve"),CONCATENATE("R9C",'Mapa final'!$O$28),"")</f>
        <v/>
      </c>
      <c r="P34" s="68" t="str">
        <f>IF(AND('Mapa final'!$Y$23="Media",'Mapa final'!$AA$23="Menor"),CONCATENATE("R9C",'Mapa final'!$O$23),"")</f>
        <v/>
      </c>
      <c r="Q34" s="69" t="str">
        <f>IF(AND('Mapa final'!$Y$24="Media",'Mapa final'!$AA$24="Menor"),CONCATENATE("R9C",'Mapa final'!$O$24),"")</f>
        <v/>
      </c>
      <c r="R34" s="69" t="str">
        <f>IF(AND('Mapa final'!$Y$25="Media",'Mapa final'!$AA$25="Menor"),CONCATENATE("R9C",'Mapa final'!$O$25),"")</f>
        <v/>
      </c>
      <c r="S34" s="69" t="str">
        <f>IF(AND('Mapa final'!$Y$26="Media",'Mapa final'!$AA$26="Menor"),CONCATENATE("R9C",'Mapa final'!$O$26),"")</f>
        <v/>
      </c>
      <c r="T34" s="69" t="str">
        <f>IF(AND('Mapa final'!$Y$27="Media",'Mapa final'!$AA$27="Menor"),CONCATENATE("R9C",'Mapa final'!$O$27),"")</f>
        <v/>
      </c>
      <c r="U34" s="70" t="str">
        <f>IF(AND('Mapa final'!$Y$28="Media",'Mapa final'!$AA$28="Menor"),CONCATENATE("R9C",'Mapa final'!$O$28),"")</f>
        <v/>
      </c>
      <c r="V34" s="68" t="str">
        <f>IF(AND('Mapa final'!$Y$23="Media",'Mapa final'!$AA$23="Moderado"),CONCATENATE("R9C",'Mapa final'!$O$23),"")</f>
        <v/>
      </c>
      <c r="W34" s="69" t="str">
        <f>IF(AND('Mapa final'!$Y$24="Media",'Mapa final'!$AA$24="Moderado"),CONCATENATE("R9C",'Mapa final'!$O$24),"")</f>
        <v/>
      </c>
      <c r="X34" s="69" t="str">
        <f>IF(AND('Mapa final'!$Y$25="Media",'Mapa final'!$AA$25="Moderado"),CONCATENATE("R9C",'Mapa final'!$O$25),"")</f>
        <v/>
      </c>
      <c r="Y34" s="69" t="str">
        <f>IF(AND('Mapa final'!$Y$26="Media",'Mapa final'!$AA$26="Moderado"),CONCATENATE("R9C",'Mapa final'!$O$26),"")</f>
        <v/>
      </c>
      <c r="Z34" s="69" t="str">
        <f>IF(AND('Mapa final'!$Y$27="Media",'Mapa final'!$AA$27="Moderado"),CONCATENATE("R9C",'Mapa final'!$O$27),"")</f>
        <v/>
      </c>
      <c r="AA34" s="70" t="str">
        <f>IF(AND('Mapa final'!$Y$28="Media",'Mapa final'!$AA$28="Moderado"),CONCATENATE("R9C",'Mapa final'!$O$28),"")</f>
        <v/>
      </c>
      <c r="AB34" s="52" t="str">
        <f>IF(AND('Mapa final'!$Y$23="Media",'Mapa final'!$AA$23="Mayor"),CONCATENATE("R9C",'Mapa final'!$O$23),"")</f>
        <v/>
      </c>
      <c r="AC34" s="53" t="str">
        <f>IF(AND('Mapa final'!$Y$24="Media",'Mapa final'!$AA$24="Mayor"),CONCATENATE("R9C",'Mapa final'!$O$24),"")</f>
        <v/>
      </c>
      <c r="AD34" s="58" t="str">
        <f>IF(AND('Mapa final'!$Y$25="Media",'Mapa final'!$AA$25="Mayor"),CONCATENATE("R9C",'Mapa final'!$O$25),"")</f>
        <v/>
      </c>
      <c r="AE34" s="58" t="str">
        <f>IF(AND('Mapa final'!$Y$26="Media",'Mapa final'!$AA$26="Mayor"),CONCATENATE("R9C",'Mapa final'!$O$26),"")</f>
        <v/>
      </c>
      <c r="AF34" s="58" t="str">
        <f>IF(AND('Mapa final'!$Y$27="Media",'Mapa final'!$AA$27="Mayor"),CONCATENATE("R9C",'Mapa final'!$O$27),"")</f>
        <v/>
      </c>
      <c r="AG34" s="54" t="str">
        <f>IF(AND('Mapa final'!$Y$28="Media",'Mapa final'!$AA$28="Mayor"),CONCATENATE("R9C",'Mapa final'!$O$28),"")</f>
        <v/>
      </c>
      <c r="AH34" s="55" t="str">
        <f>IF(AND('Mapa final'!$Y$23="Media",'Mapa final'!$AA$23="Catastrófico"),CONCATENATE("R9C",'Mapa final'!$O$23),"")</f>
        <v/>
      </c>
      <c r="AI34" s="56" t="str">
        <f>IF(AND('Mapa final'!$Y$24="Media",'Mapa final'!$AA$24="Catastrófico"),CONCATENATE("R9C",'Mapa final'!$O$24),"")</f>
        <v/>
      </c>
      <c r="AJ34" s="56" t="str">
        <f>IF(AND('Mapa final'!$Y$25="Media",'Mapa final'!$AA$25="Catastrófico"),CONCATENATE("R9C",'Mapa final'!$O$25),"")</f>
        <v/>
      </c>
      <c r="AK34" s="56" t="str">
        <f>IF(AND('Mapa final'!$Y$26="Media",'Mapa final'!$AA$26="Catastrófico"),CONCATENATE("R9C",'Mapa final'!$O$26),"")</f>
        <v/>
      </c>
      <c r="AL34" s="56" t="str">
        <f>IF(AND('Mapa final'!$Y$27="Media",'Mapa final'!$AA$27="Catastrófico"),CONCATENATE("R9C",'Mapa final'!$O$27),"")</f>
        <v/>
      </c>
      <c r="AM34" s="57" t="str">
        <f>IF(AND('Mapa final'!$Y$28="Media",'Mapa final'!$AA$28="Catastrófico"),CONCATENATE("R9C",'Mapa final'!$O$28),"")</f>
        <v/>
      </c>
      <c r="AN34" s="84"/>
      <c r="AO34" s="374"/>
      <c r="AP34" s="375"/>
      <c r="AQ34" s="375"/>
      <c r="AR34" s="375"/>
      <c r="AS34" s="375"/>
      <c r="AT34" s="376"/>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row>
    <row r="35" spans="1:80" ht="15.75" customHeight="1" thickBot="1" x14ac:dyDescent="0.3">
      <c r="A35" s="84"/>
      <c r="B35" s="243"/>
      <c r="C35" s="243"/>
      <c r="D35" s="244"/>
      <c r="E35" s="346"/>
      <c r="F35" s="347"/>
      <c r="G35" s="347"/>
      <c r="H35" s="347"/>
      <c r="I35" s="361"/>
      <c r="J35" s="68" t="str">
        <f>IF(AND('Mapa final'!$Y$29="Media",'Mapa final'!$AA$29="Leve"),CONCATENATE("R10C",'Mapa final'!$O$29),"")</f>
        <v/>
      </c>
      <c r="K35" s="69" t="str">
        <f>IF(AND('Mapa final'!$Y$30="Media",'Mapa final'!$AA$30="Leve"),CONCATENATE("R10C",'Mapa final'!$O$30),"")</f>
        <v/>
      </c>
      <c r="L35" s="69" t="str">
        <f>IF(AND('Mapa final'!$Y$31="Media",'Mapa final'!$AA$31="Leve"),CONCATENATE("R10C",'Mapa final'!$O$31),"")</f>
        <v/>
      </c>
      <c r="M35" s="69" t="str">
        <f>IF(AND('Mapa final'!$Y$32="Media",'Mapa final'!$AA$32="Leve"),CONCATENATE("R10C",'Mapa final'!$O$32),"")</f>
        <v/>
      </c>
      <c r="N35" s="69" t="str">
        <f>IF(AND('Mapa final'!$Y$33="Media",'Mapa final'!$AA$33="Leve"),CONCATENATE("R10C",'Mapa final'!$O$33),"")</f>
        <v/>
      </c>
      <c r="O35" s="70" t="str">
        <f>IF(AND('Mapa final'!$Y$34="Media",'Mapa final'!$AA$34="Leve"),CONCATENATE("R10C",'Mapa final'!$O$34),"")</f>
        <v/>
      </c>
      <c r="P35" s="68" t="str">
        <f>IF(AND('Mapa final'!$Y$29="Media",'Mapa final'!$AA$29="Menor"),CONCATENATE("R10C",'Mapa final'!$O$29),"")</f>
        <v/>
      </c>
      <c r="Q35" s="69" t="str">
        <f>IF(AND('Mapa final'!$Y$30="Media",'Mapa final'!$AA$30="Menor"),CONCATENATE("R10C",'Mapa final'!$O$30),"")</f>
        <v/>
      </c>
      <c r="R35" s="69" t="str">
        <f>IF(AND('Mapa final'!$Y$31="Media",'Mapa final'!$AA$31="Menor"),CONCATENATE("R10C",'Mapa final'!$O$31),"")</f>
        <v/>
      </c>
      <c r="S35" s="69" t="str">
        <f>IF(AND('Mapa final'!$Y$32="Media",'Mapa final'!$AA$32="Menor"),CONCATENATE("R10C",'Mapa final'!$O$32),"")</f>
        <v/>
      </c>
      <c r="T35" s="69" t="str">
        <f>IF(AND('Mapa final'!$Y$33="Media",'Mapa final'!$AA$33="Menor"),CONCATENATE("R10C",'Mapa final'!$O$33),"")</f>
        <v/>
      </c>
      <c r="U35" s="70" t="str">
        <f>IF(AND('Mapa final'!$Y$34="Media",'Mapa final'!$AA$34="Menor"),CONCATENATE("R10C",'Mapa final'!$O$34),"")</f>
        <v/>
      </c>
      <c r="V35" s="68" t="str">
        <f>IF(AND('Mapa final'!$Y$29="Media",'Mapa final'!$AA$29="Moderado"),CONCATENATE("R10C",'Mapa final'!$O$29),"")</f>
        <v/>
      </c>
      <c r="W35" s="69" t="str">
        <f>IF(AND('Mapa final'!$Y$30="Media",'Mapa final'!$AA$30="Moderado"),CONCATENATE("R10C",'Mapa final'!$O$30),"")</f>
        <v/>
      </c>
      <c r="X35" s="69" t="str">
        <f>IF(AND('Mapa final'!$Y$31="Media",'Mapa final'!$AA$31="Moderado"),CONCATENATE("R10C",'Mapa final'!$O$31),"")</f>
        <v/>
      </c>
      <c r="Y35" s="69" t="str">
        <f>IF(AND('Mapa final'!$Y$32="Media",'Mapa final'!$AA$32="Moderado"),CONCATENATE("R10C",'Mapa final'!$O$32),"")</f>
        <v/>
      </c>
      <c r="Z35" s="69" t="str">
        <f>IF(AND('Mapa final'!$Y$33="Media",'Mapa final'!$AA$33="Moderado"),CONCATENATE("R10C",'Mapa final'!$O$33),"")</f>
        <v/>
      </c>
      <c r="AA35" s="70" t="str">
        <f>IF(AND('Mapa final'!$Y$34="Media",'Mapa final'!$AA$34="Moderado"),CONCATENATE("R10C",'Mapa final'!$O$34),"")</f>
        <v/>
      </c>
      <c r="AB35" s="59" t="str">
        <f>IF(AND('Mapa final'!$Y$29="Media",'Mapa final'!$AA$29="Mayor"),CONCATENATE("R10C",'Mapa final'!$O$29),"")</f>
        <v/>
      </c>
      <c r="AC35" s="60" t="str">
        <f>IF(AND('Mapa final'!$Y$30="Media",'Mapa final'!$AA$30="Mayor"),CONCATENATE("R10C",'Mapa final'!$O$30),"")</f>
        <v/>
      </c>
      <c r="AD35" s="60" t="str">
        <f>IF(AND('Mapa final'!$Y$31="Media",'Mapa final'!$AA$31="Mayor"),CONCATENATE("R10C",'Mapa final'!$O$31),"")</f>
        <v/>
      </c>
      <c r="AE35" s="60" t="str">
        <f>IF(AND('Mapa final'!$Y$32="Media",'Mapa final'!$AA$32="Mayor"),CONCATENATE("R10C",'Mapa final'!$O$32),"")</f>
        <v/>
      </c>
      <c r="AF35" s="60" t="str">
        <f>IF(AND('Mapa final'!$Y$33="Media",'Mapa final'!$AA$33="Mayor"),CONCATENATE("R10C",'Mapa final'!$O$33),"")</f>
        <v/>
      </c>
      <c r="AG35" s="61" t="str">
        <f>IF(AND('Mapa final'!$Y$34="Media",'Mapa final'!$AA$34="Mayor"),CONCATENATE("R10C",'Mapa final'!$O$34),"")</f>
        <v/>
      </c>
      <c r="AH35" s="62" t="str">
        <f>IF(AND('Mapa final'!$Y$29="Media",'Mapa final'!$AA$29="Catastrófico"),CONCATENATE("R10C",'Mapa final'!$O$29),"")</f>
        <v/>
      </c>
      <c r="AI35" s="63" t="str">
        <f>IF(AND('Mapa final'!$Y$30="Media",'Mapa final'!$AA$30="Catastrófico"),CONCATENATE("R10C",'Mapa final'!$O$30),"")</f>
        <v/>
      </c>
      <c r="AJ35" s="63" t="str">
        <f>IF(AND('Mapa final'!$Y$31="Media",'Mapa final'!$AA$31="Catastrófico"),CONCATENATE("R10C",'Mapa final'!$O$31),"")</f>
        <v/>
      </c>
      <c r="AK35" s="63" t="str">
        <f>IF(AND('Mapa final'!$Y$32="Media",'Mapa final'!$AA$32="Catastrófico"),CONCATENATE("R10C",'Mapa final'!$O$32),"")</f>
        <v/>
      </c>
      <c r="AL35" s="63" t="str">
        <f>IF(AND('Mapa final'!$Y$33="Media",'Mapa final'!$AA$33="Catastrófico"),CONCATENATE("R10C",'Mapa final'!$O$33),"")</f>
        <v/>
      </c>
      <c r="AM35" s="64" t="str">
        <f>IF(AND('Mapa final'!$Y$34="Media",'Mapa final'!$AA$34="Catastrófico"),CONCATENATE("R10C",'Mapa final'!$O$34),"")</f>
        <v/>
      </c>
      <c r="AN35" s="84"/>
      <c r="AO35" s="377"/>
      <c r="AP35" s="378"/>
      <c r="AQ35" s="378"/>
      <c r="AR35" s="378"/>
      <c r="AS35" s="378"/>
      <c r="AT35" s="379"/>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row>
    <row r="36" spans="1:80" ht="15" customHeight="1" x14ac:dyDescent="0.25">
      <c r="A36" s="84"/>
      <c r="B36" s="243"/>
      <c r="C36" s="243"/>
      <c r="D36" s="244"/>
      <c r="E36" s="340" t="s">
        <v>114</v>
      </c>
      <c r="F36" s="341"/>
      <c r="G36" s="341"/>
      <c r="H36" s="341"/>
      <c r="I36" s="341"/>
      <c r="J36" s="74" t="str">
        <f>IF(AND('Mapa final'!$Y$10="Baja",'Mapa final'!$AA$10="Leve"),CONCATENATE("R1C",'Mapa final'!$O$10),"")</f>
        <v/>
      </c>
      <c r="K36" s="75" t="e">
        <f>IF(AND('Mapa final'!#REF!="Baja",'Mapa final'!#REF!="Leve"),CONCATENATE("R1C",'Mapa final'!#REF!),"")</f>
        <v>#REF!</v>
      </c>
      <c r="L36" s="75" t="e">
        <f>IF(AND('Mapa final'!#REF!="Baja",'Mapa final'!#REF!="Leve"),CONCATENATE("R1C",'Mapa final'!#REF!),"")</f>
        <v>#REF!</v>
      </c>
      <c r="M36" s="75" t="e">
        <f>IF(AND('Mapa final'!#REF!="Baja",'Mapa final'!#REF!="Leve"),CONCATENATE("R1C",'Mapa final'!#REF!),"")</f>
        <v>#REF!</v>
      </c>
      <c r="N36" s="75" t="e">
        <f>IF(AND('Mapa final'!#REF!="Baja",'Mapa final'!#REF!="Leve"),CONCATENATE("R1C",'Mapa final'!#REF!),"")</f>
        <v>#REF!</v>
      </c>
      <c r="O36" s="76" t="e">
        <f>IF(AND('Mapa final'!#REF!="Baja",'Mapa final'!#REF!="Leve"),CONCATENATE("R1C",'Mapa final'!#REF!),"")</f>
        <v>#REF!</v>
      </c>
      <c r="P36" s="65" t="str">
        <f>IF(AND('Mapa final'!$Y$10="Baja",'Mapa final'!$AA$10="Menor"),CONCATENATE("R1C",'Mapa final'!$O$10),"")</f>
        <v/>
      </c>
      <c r="Q36" s="66" t="e">
        <f>IF(AND('Mapa final'!#REF!="Baja",'Mapa final'!#REF!="Menor"),CONCATENATE("R1C",'Mapa final'!#REF!),"")</f>
        <v>#REF!</v>
      </c>
      <c r="R36" s="66" t="e">
        <f>IF(AND('Mapa final'!#REF!="Baja",'Mapa final'!#REF!="Menor"),CONCATENATE("R1C",'Mapa final'!#REF!),"")</f>
        <v>#REF!</v>
      </c>
      <c r="S36" s="66" t="e">
        <f>IF(AND('Mapa final'!#REF!="Baja",'Mapa final'!#REF!="Menor"),CONCATENATE("R1C",'Mapa final'!#REF!),"")</f>
        <v>#REF!</v>
      </c>
      <c r="T36" s="66" t="e">
        <f>IF(AND('Mapa final'!#REF!="Baja",'Mapa final'!#REF!="Menor"),CONCATENATE("R1C",'Mapa final'!#REF!),"")</f>
        <v>#REF!</v>
      </c>
      <c r="U36" s="67" t="e">
        <f>IF(AND('Mapa final'!#REF!="Baja",'Mapa final'!#REF!="Menor"),CONCATENATE("R1C",'Mapa final'!#REF!),"")</f>
        <v>#REF!</v>
      </c>
      <c r="V36" s="65" t="str">
        <f>IF(AND('Mapa final'!$Y$10="Baja",'Mapa final'!$AA$10="Moderado"),CONCATENATE("R1C",'Mapa final'!$O$10),"")</f>
        <v>R1C1</v>
      </c>
      <c r="W36" s="66" t="e">
        <f>IF(AND('Mapa final'!#REF!="Baja",'Mapa final'!#REF!="Moderado"),CONCATENATE("R1C",'Mapa final'!#REF!),"")</f>
        <v>#REF!</v>
      </c>
      <c r="X36" s="66" t="e">
        <f>IF(AND('Mapa final'!#REF!="Baja",'Mapa final'!#REF!="Moderado"),CONCATENATE("R1C",'Mapa final'!#REF!),"")</f>
        <v>#REF!</v>
      </c>
      <c r="Y36" s="66" t="e">
        <f>IF(AND('Mapa final'!#REF!="Baja",'Mapa final'!#REF!="Moderado"),CONCATENATE("R1C",'Mapa final'!#REF!),"")</f>
        <v>#REF!</v>
      </c>
      <c r="Z36" s="66" t="e">
        <f>IF(AND('Mapa final'!#REF!="Baja",'Mapa final'!#REF!="Moderado"),CONCATENATE("R1C",'Mapa final'!#REF!),"")</f>
        <v>#REF!</v>
      </c>
      <c r="AA36" s="67" t="e">
        <f>IF(AND('Mapa final'!#REF!="Baja",'Mapa final'!#REF!="Moderado"),CONCATENATE("R1C",'Mapa final'!#REF!),"")</f>
        <v>#REF!</v>
      </c>
      <c r="AB36" s="46" t="str">
        <f>IF(AND('Mapa final'!$Y$10="Baja",'Mapa final'!$AA$10="Mayor"),CONCATENATE("R1C",'Mapa final'!$O$10),"")</f>
        <v/>
      </c>
      <c r="AC36" s="47" t="e">
        <f>IF(AND('Mapa final'!#REF!="Baja",'Mapa final'!#REF!="Mayor"),CONCATENATE("R1C",'Mapa final'!#REF!),"")</f>
        <v>#REF!</v>
      </c>
      <c r="AD36" s="47" t="e">
        <f>IF(AND('Mapa final'!#REF!="Baja",'Mapa final'!#REF!="Mayor"),CONCATENATE("R1C",'Mapa final'!#REF!),"")</f>
        <v>#REF!</v>
      </c>
      <c r="AE36" s="47" t="e">
        <f>IF(AND('Mapa final'!#REF!="Baja",'Mapa final'!#REF!="Mayor"),CONCATENATE("R1C",'Mapa final'!#REF!),"")</f>
        <v>#REF!</v>
      </c>
      <c r="AF36" s="47" t="e">
        <f>IF(AND('Mapa final'!#REF!="Baja",'Mapa final'!#REF!="Mayor"),CONCATENATE("R1C",'Mapa final'!#REF!),"")</f>
        <v>#REF!</v>
      </c>
      <c r="AG36" s="48" t="e">
        <f>IF(AND('Mapa final'!#REF!="Baja",'Mapa final'!#REF!="Mayor"),CONCATENATE("R1C",'Mapa final'!#REF!),"")</f>
        <v>#REF!</v>
      </c>
      <c r="AH36" s="49" t="str">
        <f>IF(AND('Mapa final'!$Y$10="Baja",'Mapa final'!$AA$10="Catastrófico"),CONCATENATE("R1C",'Mapa final'!$O$10),"")</f>
        <v/>
      </c>
      <c r="AI36" s="50" t="e">
        <f>IF(AND('Mapa final'!#REF!="Baja",'Mapa final'!#REF!="Catastrófico"),CONCATENATE("R1C",'Mapa final'!#REF!),"")</f>
        <v>#REF!</v>
      </c>
      <c r="AJ36" s="50" t="e">
        <f>IF(AND('Mapa final'!#REF!="Baja",'Mapa final'!#REF!="Catastrófico"),CONCATENATE("R1C",'Mapa final'!#REF!),"")</f>
        <v>#REF!</v>
      </c>
      <c r="AK36" s="50" t="e">
        <f>IF(AND('Mapa final'!#REF!="Baja",'Mapa final'!#REF!="Catastrófico"),CONCATENATE("R1C",'Mapa final'!#REF!),"")</f>
        <v>#REF!</v>
      </c>
      <c r="AL36" s="50" t="e">
        <f>IF(AND('Mapa final'!#REF!="Baja",'Mapa final'!#REF!="Catastrófico"),CONCATENATE("R1C",'Mapa final'!#REF!),"")</f>
        <v>#REF!</v>
      </c>
      <c r="AM36" s="51" t="e">
        <f>IF(AND('Mapa final'!#REF!="Baja",'Mapa final'!#REF!="Catastrófico"),CONCATENATE("R1C",'Mapa final'!#REF!),"")</f>
        <v>#REF!</v>
      </c>
      <c r="AN36" s="84"/>
      <c r="AO36" s="362" t="s">
        <v>82</v>
      </c>
      <c r="AP36" s="363"/>
      <c r="AQ36" s="363"/>
      <c r="AR36" s="363"/>
      <c r="AS36" s="363"/>
      <c r="AT36" s="36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row>
    <row r="37" spans="1:80" ht="15" customHeight="1" x14ac:dyDescent="0.25">
      <c r="A37" s="84"/>
      <c r="B37" s="243"/>
      <c r="C37" s="243"/>
      <c r="D37" s="244"/>
      <c r="E37" s="342"/>
      <c r="F37" s="343"/>
      <c r="G37" s="343"/>
      <c r="H37" s="343"/>
      <c r="I37" s="343"/>
      <c r="J37" s="77" t="str">
        <f>IF(AND('Mapa final'!$Y$11="Baja",'Mapa final'!$AA$11="Leve"),CONCATENATE("R2C",'Mapa final'!$O$11),"")</f>
        <v/>
      </c>
      <c r="K37" s="78" t="e">
        <f>IF(AND('Mapa final'!#REF!="Baja",'Mapa final'!#REF!="Leve"),CONCATENATE("R2C",'Mapa final'!#REF!),"")</f>
        <v>#REF!</v>
      </c>
      <c r="L37" s="78" t="e">
        <f>IF(AND('Mapa final'!#REF!="Baja",'Mapa final'!#REF!="Leve"),CONCATENATE("R2C",'Mapa final'!#REF!),"")</f>
        <v>#REF!</v>
      </c>
      <c r="M37" s="78" t="e">
        <f>IF(AND('Mapa final'!#REF!="Baja",'Mapa final'!#REF!="Leve"),CONCATENATE("R2C",'Mapa final'!#REF!),"")</f>
        <v>#REF!</v>
      </c>
      <c r="N37" s="78" t="e">
        <f>IF(AND('Mapa final'!#REF!="Baja",'Mapa final'!#REF!="Leve"),CONCATENATE("R2C",'Mapa final'!#REF!),"")</f>
        <v>#REF!</v>
      </c>
      <c r="O37" s="79" t="e">
        <f>IF(AND('Mapa final'!#REF!="Baja",'Mapa final'!#REF!="Leve"),CONCATENATE("R2C",'Mapa final'!#REF!),"")</f>
        <v>#REF!</v>
      </c>
      <c r="P37" s="68" t="str">
        <f>IF(AND('Mapa final'!$Y$11="Baja",'Mapa final'!$AA$11="Menor"),CONCATENATE("R2C",'Mapa final'!$O$11),"")</f>
        <v/>
      </c>
      <c r="Q37" s="69" t="e">
        <f>IF(AND('Mapa final'!#REF!="Baja",'Mapa final'!#REF!="Menor"),CONCATENATE("R2C",'Mapa final'!#REF!),"")</f>
        <v>#REF!</v>
      </c>
      <c r="R37" s="69" t="e">
        <f>IF(AND('Mapa final'!#REF!="Baja",'Mapa final'!#REF!="Menor"),CONCATENATE("R2C",'Mapa final'!#REF!),"")</f>
        <v>#REF!</v>
      </c>
      <c r="S37" s="69" t="e">
        <f>IF(AND('Mapa final'!#REF!="Baja",'Mapa final'!#REF!="Menor"),CONCATENATE("R2C",'Mapa final'!#REF!),"")</f>
        <v>#REF!</v>
      </c>
      <c r="T37" s="69" t="e">
        <f>IF(AND('Mapa final'!#REF!="Baja",'Mapa final'!#REF!="Menor"),CONCATENATE("R2C",'Mapa final'!#REF!),"")</f>
        <v>#REF!</v>
      </c>
      <c r="U37" s="70" t="e">
        <f>IF(AND('Mapa final'!#REF!="Baja",'Mapa final'!#REF!="Menor"),CONCATENATE("R2C",'Mapa final'!#REF!),"")</f>
        <v>#REF!</v>
      </c>
      <c r="V37" s="68" t="str">
        <f>IF(AND('Mapa final'!$Y$11="Baja",'Mapa final'!$AA$11="Moderado"),CONCATENATE("R2C",'Mapa final'!$O$11),"")</f>
        <v/>
      </c>
      <c r="W37" s="69" t="e">
        <f>IF(AND('Mapa final'!#REF!="Baja",'Mapa final'!#REF!="Moderado"),CONCATENATE("R2C",'Mapa final'!#REF!),"")</f>
        <v>#REF!</v>
      </c>
      <c r="X37" s="69" t="e">
        <f>IF(AND('Mapa final'!#REF!="Baja",'Mapa final'!#REF!="Moderado"),CONCATENATE("R2C",'Mapa final'!#REF!),"")</f>
        <v>#REF!</v>
      </c>
      <c r="Y37" s="69" t="e">
        <f>IF(AND('Mapa final'!#REF!="Baja",'Mapa final'!#REF!="Moderado"),CONCATENATE("R2C",'Mapa final'!#REF!),"")</f>
        <v>#REF!</v>
      </c>
      <c r="Z37" s="69" t="e">
        <f>IF(AND('Mapa final'!#REF!="Baja",'Mapa final'!#REF!="Moderado"),CONCATENATE("R2C",'Mapa final'!#REF!),"")</f>
        <v>#REF!</v>
      </c>
      <c r="AA37" s="70" t="e">
        <f>IF(AND('Mapa final'!#REF!="Baja",'Mapa final'!#REF!="Moderado"),CONCATENATE("R2C",'Mapa final'!#REF!),"")</f>
        <v>#REF!</v>
      </c>
      <c r="AB37" s="52" t="str">
        <f>IF(AND('Mapa final'!$Y$11="Baja",'Mapa final'!$AA$11="Mayor"),CONCATENATE("R2C",'Mapa final'!$O$11),"")</f>
        <v/>
      </c>
      <c r="AC37" s="53" t="e">
        <f>IF(AND('Mapa final'!#REF!="Baja",'Mapa final'!#REF!="Mayor"),CONCATENATE("R2C",'Mapa final'!#REF!),"")</f>
        <v>#REF!</v>
      </c>
      <c r="AD37" s="53" t="e">
        <f>IF(AND('Mapa final'!#REF!="Baja",'Mapa final'!#REF!="Mayor"),CONCATENATE("R2C",'Mapa final'!#REF!),"")</f>
        <v>#REF!</v>
      </c>
      <c r="AE37" s="53" t="e">
        <f>IF(AND('Mapa final'!#REF!="Baja",'Mapa final'!#REF!="Mayor"),CONCATENATE("R2C",'Mapa final'!#REF!),"")</f>
        <v>#REF!</v>
      </c>
      <c r="AF37" s="53" t="e">
        <f>IF(AND('Mapa final'!#REF!="Baja",'Mapa final'!#REF!="Mayor"),CONCATENATE("R2C",'Mapa final'!#REF!),"")</f>
        <v>#REF!</v>
      </c>
      <c r="AG37" s="54" t="e">
        <f>IF(AND('Mapa final'!#REF!="Baja",'Mapa final'!#REF!="Mayor"),CONCATENATE("R2C",'Mapa final'!#REF!),"")</f>
        <v>#REF!</v>
      </c>
      <c r="AH37" s="55" t="str">
        <f>IF(AND('Mapa final'!$Y$11="Baja",'Mapa final'!$AA$11="Catastrófico"),CONCATENATE("R2C",'Mapa final'!$O$11),"")</f>
        <v/>
      </c>
      <c r="AI37" s="56" t="e">
        <f>IF(AND('Mapa final'!#REF!="Baja",'Mapa final'!#REF!="Catastrófico"),CONCATENATE("R2C",'Mapa final'!#REF!),"")</f>
        <v>#REF!</v>
      </c>
      <c r="AJ37" s="56" t="e">
        <f>IF(AND('Mapa final'!#REF!="Baja",'Mapa final'!#REF!="Catastrófico"),CONCATENATE("R2C",'Mapa final'!#REF!),"")</f>
        <v>#REF!</v>
      </c>
      <c r="AK37" s="56" t="e">
        <f>IF(AND('Mapa final'!#REF!="Baja",'Mapa final'!#REF!="Catastrófico"),CONCATENATE("R2C",'Mapa final'!#REF!),"")</f>
        <v>#REF!</v>
      </c>
      <c r="AL37" s="56" t="e">
        <f>IF(AND('Mapa final'!#REF!="Baja",'Mapa final'!#REF!="Catastrófico"),CONCATENATE("R2C",'Mapa final'!#REF!),"")</f>
        <v>#REF!</v>
      </c>
      <c r="AM37" s="57" t="e">
        <f>IF(AND('Mapa final'!#REF!="Baja",'Mapa final'!#REF!="Catastrófico"),CONCATENATE("R2C",'Mapa final'!#REF!),"")</f>
        <v>#REF!</v>
      </c>
      <c r="AN37" s="84"/>
      <c r="AO37" s="365"/>
      <c r="AP37" s="366"/>
      <c r="AQ37" s="366"/>
      <c r="AR37" s="366"/>
      <c r="AS37" s="366"/>
      <c r="AT37" s="367"/>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84"/>
    </row>
    <row r="38" spans="1:80" ht="15" customHeight="1" x14ac:dyDescent="0.25">
      <c r="A38" s="84"/>
      <c r="B38" s="243"/>
      <c r="C38" s="243"/>
      <c r="D38" s="244"/>
      <c r="E38" s="344"/>
      <c r="F38" s="345"/>
      <c r="G38" s="345"/>
      <c r="H38" s="345"/>
      <c r="I38" s="343"/>
      <c r="J38" s="77" t="str">
        <f>IF(AND('Mapa final'!$Y$12="Baja",'Mapa final'!$AA$12="Leve"),CONCATENATE("R3C",'Mapa final'!$O$12),"")</f>
        <v/>
      </c>
      <c r="K38" s="78" t="e">
        <f>IF(AND('Mapa final'!#REF!="Baja",'Mapa final'!#REF!="Leve"),CONCATENATE("R3C",'Mapa final'!#REF!),"")</f>
        <v>#REF!</v>
      </c>
      <c r="L38" s="78" t="e">
        <f>IF(AND('Mapa final'!#REF!="Baja",'Mapa final'!#REF!="Leve"),CONCATENATE("R3C",'Mapa final'!#REF!),"")</f>
        <v>#REF!</v>
      </c>
      <c r="M38" s="78" t="e">
        <f>IF(AND('Mapa final'!#REF!="Baja",'Mapa final'!#REF!="Leve"),CONCATENATE("R3C",'Mapa final'!#REF!),"")</f>
        <v>#REF!</v>
      </c>
      <c r="N38" s="78" t="e">
        <f>IF(AND('Mapa final'!#REF!="Baja",'Mapa final'!#REF!="Leve"),CONCATENATE("R3C",'Mapa final'!#REF!),"")</f>
        <v>#REF!</v>
      </c>
      <c r="O38" s="79" t="e">
        <f>IF(AND('Mapa final'!#REF!="Baja",'Mapa final'!#REF!="Leve"),CONCATENATE("R3C",'Mapa final'!#REF!),"")</f>
        <v>#REF!</v>
      </c>
      <c r="P38" s="68" t="str">
        <f>IF(AND('Mapa final'!$Y$12="Baja",'Mapa final'!$AA$12="Menor"),CONCATENATE("R3C",'Mapa final'!$O$12),"")</f>
        <v/>
      </c>
      <c r="Q38" s="69" t="e">
        <f>IF(AND('Mapa final'!#REF!="Baja",'Mapa final'!#REF!="Menor"),CONCATENATE("R3C",'Mapa final'!#REF!),"")</f>
        <v>#REF!</v>
      </c>
      <c r="R38" s="69" t="e">
        <f>IF(AND('Mapa final'!#REF!="Baja",'Mapa final'!#REF!="Menor"),CONCATENATE("R3C",'Mapa final'!#REF!),"")</f>
        <v>#REF!</v>
      </c>
      <c r="S38" s="69" t="e">
        <f>IF(AND('Mapa final'!#REF!="Baja",'Mapa final'!#REF!="Menor"),CONCATENATE("R3C",'Mapa final'!#REF!),"")</f>
        <v>#REF!</v>
      </c>
      <c r="T38" s="69" t="e">
        <f>IF(AND('Mapa final'!#REF!="Baja",'Mapa final'!#REF!="Menor"),CONCATENATE("R3C",'Mapa final'!#REF!),"")</f>
        <v>#REF!</v>
      </c>
      <c r="U38" s="70" t="e">
        <f>IF(AND('Mapa final'!#REF!="Baja",'Mapa final'!#REF!="Menor"),CONCATENATE("R3C",'Mapa final'!#REF!),"")</f>
        <v>#REF!</v>
      </c>
      <c r="V38" s="68" t="str">
        <f>IF(AND('Mapa final'!$Y$12="Baja",'Mapa final'!$AA$12="Moderado"),CONCATENATE("R3C",'Mapa final'!$O$12),"")</f>
        <v/>
      </c>
      <c r="W38" s="69" t="e">
        <f>IF(AND('Mapa final'!#REF!="Baja",'Mapa final'!#REF!="Moderado"),CONCATENATE("R3C",'Mapa final'!#REF!),"")</f>
        <v>#REF!</v>
      </c>
      <c r="X38" s="69" t="e">
        <f>IF(AND('Mapa final'!#REF!="Baja",'Mapa final'!#REF!="Moderado"),CONCATENATE("R3C",'Mapa final'!#REF!),"")</f>
        <v>#REF!</v>
      </c>
      <c r="Y38" s="69" t="e">
        <f>IF(AND('Mapa final'!#REF!="Baja",'Mapa final'!#REF!="Moderado"),CONCATENATE("R3C",'Mapa final'!#REF!),"")</f>
        <v>#REF!</v>
      </c>
      <c r="Z38" s="69" t="e">
        <f>IF(AND('Mapa final'!#REF!="Baja",'Mapa final'!#REF!="Moderado"),CONCATENATE("R3C",'Mapa final'!#REF!),"")</f>
        <v>#REF!</v>
      </c>
      <c r="AA38" s="70" t="e">
        <f>IF(AND('Mapa final'!#REF!="Baja",'Mapa final'!#REF!="Moderado"),CONCATENATE("R3C",'Mapa final'!#REF!),"")</f>
        <v>#REF!</v>
      </c>
      <c r="AB38" s="52" t="str">
        <f>IF(AND('Mapa final'!$Y$12="Baja",'Mapa final'!$AA$12="Mayor"),CONCATENATE("R3C",'Mapa final'!$O$12),"")</f>
        <v/>
      </c>
      <c r="AC38" s="53" t="e">
        <f>IF(AND('Mapa final'!#REF!="Baja",'Mapa final'!#REF!="Mayor"),CONCATENATE("R3C",'Mapa final'!#REF!),"")</f>
        <v>#REF!</v>
      </c>
      <c r="AD38" s="53" t="e">
        <f>IF(AND('Mapa final'!#REF!="Baja",'Mapa final'!#REF!="Mayor"),CONCATENATE("R3C",'Mapa final'!#REF!),"")</f>
        <v>#REF!</v>
      </c>
      <c r="AE38" s="53" t="e">
        <f>IF(AND('Mapa final'!#REF!="Baja",'Mapa final'!#REF!="Mayor"),CONCATENATE("R3C",'Mapa final'!#REF!),"")</f>
        <v>#REF!</v>
      </c>
      <c r="AF38" s="53" t="e">
        <f>IF(AND('Mapa final'!#REF!="Baja",'Mapa final'!#REF!="Mayor"),CONCATENATE("R3C",'Mapa final'!#REF!),"")</f>
        <v>#REF!</v>
      </c>
      <c r="AG38" s="54" t="e">
        <f>IF(AND('Mapa final'!#REF!="Baja",'Mapa final'!#REF!="Mayor"),CONCATENATE("R3C",'Mapa final'!#REF!),"")</f>
        <v>#REF!</v>
      </c>
      <c r="AH38" s="55" t="str">
        <f>IF(AND('Mapa final'!$Y$12="Baja",'Mapa final'!$AA$12="Catastrófico"),CONCATENATE("R3C",'Mapa final'!$O$12),"")</f>
        <v/>
      </c>
      <c r="AI38" s="56" t="e">
        <f>IF(AND('Mapa final'!#REF!="Baja",'Mapa final'!#REF!="Catastrófico"),CONCATENATE("R3C",'Mapa final'!#REF!),"")</f>
        <v>#REF!</v>
      </c>
      <c r="AJ38" s="56" t="e">
        <f>IF(AND('Mapa final'!#REF!="Baja",'Mapa final'!#REF!="Catastrófico"),CONCATENATE("R3C",'Mapa final'!#REF!),"")</f>
        <v>#REF!</v>
      </c>
      <c r="AK38" s="56" t="e">
        <f>IF(AND('Mapa final'!#REF!="Baja",'Mapa final'!#REF!="Catastrófico"),CONCATENATE("R3C",'Mapa final'!#REF!),"")</f>
        <v>#REF!</v>
      </c>
      <c r="AL38" s="56" t="e">
        <f>IF(AND('Mapa final'!#REF!="Baja",'Mapa final'!#REF!="Catastrófico"),CONCATENATE("R3C",'Mapa final'!#REF!),"")</f>
        <v>#REF!</v>
      </c>
      <c r="AM38" s="57" t="e">
        <f>IF(AND('Mapa final'!#REF!="Baja",'Mapa final'!#REF!="Catastrófico"),CONCATENATE("R3C",'Mapa final'!#REF!),"")</f>
        <v>#REF!</v>
      </c>
      <c r="AN38" s="84"/>
      <c r="AO38" s="365"/>
      <c r="AP38" s="366"/>
      <c r="AQ38" s="366"/>
      <c r="AR38" s="366"/>
      <c r="AS38" s="366"/>
      <c r="AT38" s="367"/>
      <c r="AU38" s="84"/>
      <c r="AV38" s="84"/>
      <c r="AW38" s="84"/>
      <c r="AX38" s="84"/>
      <c r="AY38" s="84"/>
      <c r="AZ38" s="84"/>
      <c r="BA38" s="84"/>
      <c r="BB38" s="84"/>
      <c r="BC38" s="84"/>
      <c r="BD38" s="84"/>
      <c r="BE38" s="84"/>
      <c r="BF38" s="84"/>
      <c r="BG38" s="84"/>
      <c r="BH38" s="84"/>
      <c r="BI38" s="84"/>
      <c r="BJ38" s="84"/>
      <c r="BK38" s="84"/>
      <c r="BL38" s="84"/>
      <c r="BM38" s="84"/>
      <c r="BN38" s="84"/>
      <c r="BO38" s="84"/>
      <c r="BP38" s="84"/>
      <c r="BQ38" s="84"/>
      <c r="BR38" s="84"/>
      <c r="BS38" s="84"/>
      <c r="BT38" s="84"/>
      <c r="BU38" s="84"/>
      <c r="BV38" s="84"/>
      <c r="BW38" s="84"/>
      <c r="BX38" s="84"/>
    </row>
    <row r="39" spans="1:80" ht="15" customHeight="1" x14ac:dyDescent="0.25">
      <c r="A39" s="84"/>
      <c r="B39" s="243"/>
      <c r="C39" s="243"/>
      <c r="D39" s="244"/>
      <c r="E39" s="344"/>
      <c r="F39" s="345"/>
      <c r="G39" s="345"/>
      <c r="H39" s="345"/>
      <c r="I39" s="343"/>
      <c r="J39" s="77" t="str">
        <f>IF(AND('Mapa final'!$Y$13="Baja",'Mapa final'!$AA$13="Leve"),CONCATENATE("R4C",'Mapa final'!$O$13),"")</f>
        <v/>
      </c>
      <c r="K39" s="78" t="e">
        <f>IF(AND('Mapa final'!#REF!="Baja",'Mapa final'!#REF!="Leve"),CONCATENATE("R4C",'Mapa final'!#REF!),"")</f>
        <v>#REF!</v>
      </c>
      <c r="L39" s="78" t="e">
        <f>IF(AND('Mapa final'!#REF!="Baja",'Mapa final'!#REF!="Leve"),CONCATENATE("R4C",'Mapa final'!#REF!),"")</f>
        <v>#REF!</v>
      </c>
      <c r="M39" s="78" t="e">
        <f>IF(AND('Mapa final'!#REF!="Baja",'Mapa final'!#REF!="Leve"),CONCATENATE("R4C",'Mapa final'!#REF!),"")</f>
        <v>#REF!</v>
      </c>
      <c r="N39" s="78" t="e">
        <f>IF(AND('Mapa final'!#REF!="Baja",'Mapa final'!#REF!="Leve"),CONCATENATE("R4C",'Mapa final'!#REF!),"")</f>
        <v>#REF!</v>
      </c>
      <c r="O39" s="79" t="e">
        <f>IF(AND('Mapa final'!#REF!="Baja",'Mapa final'!#REF!="Leve"),CONCATENATE("R4C",'Mapa final'!#REF!),"")</f>
        <v>#REF!</v>
      </c>
      <c r="P39" s="68" t="str">
        <f>IF(AND('Mapa final'!$Y$13="Baja",'Mapa final'!$AA$13="Menor"),CONCATENATE("R4C",'Mapa final'!$O$13),"")</f>
        <v/>
      </c>
      <c r="Q39" s="69" t="e">
        <f>IF(AND('Mapa final'!#REF!="Baja",'Mapa final'!#REF!="Menor"),CONCATENATE("R4C",'Mapa final'!#REF!),"")</f>
        <v>#REF!</v>
      </c>
      <c r="R39" s="69" t="e">
        <f>IF(AND('Mapa final'!#REF!="Baja",'Mapa final'!#REF!="Menor"),CONCATENATE("R4C",'Mapa final'!#REF!),"")</f>
        <v>#REF!</v>
      </c>
      <c r="S39" s="69" t="e">
        <f>IF(AND('Mapa final'!#REF!="Baja",'Mapa final'!#REF!="Menor"),CONCATENATE("R4C",'Mapa final'!#REF!),"")</f>
        <v>#REF!</v>
      </c>
      <c r="T39" s="69" t="e">
        <f>IF(AND('Mapa final'!#REF!="Baja",'Mapa final'!#REF!="Menor"),CONCATENATE("R4C",'Mapa final'!#REF!),"")</f>
        <v>#REF!</v>
      </c>
      <c r="U39" s="70" t="e">
        <f>IF(AND('Mapa final'!#REF!="Baja",'Mapa final'!#REF!="Menor"),CONCATENATE("R4C",'Mapa final'!#REF!),"")</f>
        <v>#REF!</v>
      </c>
      <c r="V39" s="68" t="str">
        <f>IF(AND('Mapa final'!$Y$13="Baja",'Mapa final'!$AA$13="Moderado"),CONCATENATE("R4C",'Mapa final'!$O$13),"")</f>
        <v/>
      </c>
      <c r="W39" s="69" t="e">
        <f>IF(AND('Mapa final'!#REF!="Baja",'Mapa final'!#REF!="Moderado"),CONCATENATE("R4C",'Mapa final'!#REF!),"")</f>
        <v>#REF!</v>
      </c>
      <c r="X39" s="69" t="e">
        <f>IF(AND('Mapa final'!#REF!="Baja",'Mapa final'!#REF!="Moderado"),CONCATENATE("R4C",'Mapa final'!#REF!),"")</f>
        <v>#REF!</v>
      </c>
      <c r="Y39" s="69" t="e">
        <f>IF(AND('Mapa final'!#REF!="Baja",'Mapa final'!#REF!="Moderado"),CONCATENATE("R4C",'Mapa final'!#REF!),"")</f>
        <v>#REF!</v>
      </c>
      <c r="Z39" s="69" t="e">
        <f>IF(AND('Mapa final'!#REF!="Baja",'Mapa final'!#REF!="Moderado"),CONCATENATE("R4C",'Mapa final'!#REF!),"")</f>
        <v>#REF!</v>
      </c>
      <c r="AA39" s="70" t="e">
        <f>IF(AND('Mapa final'!#REF!="Baja",'Mapa final'!#REF!="Moderado"),CONCATENATE("R4C",'Mapa final'!#REF!),"")</f>
        <v>#REF!</v>
      </c>
      <c r="AB39" s="52" t="str">
        <f>IF(AND('Mapa final'!$Y$13="Baja",'Mapa final'!$AA$13="Mayor"),CONCATENATE("R4C",'Mapa final'!$O$13),"")</f>
        <v/>
      </c>
      <c r="AC39" s="53" t="e">
        <f>IF(AND('Mapa final'!#REF!="Baja",'Mapa final'!#REF!="Mayor"),CONCATENATE("R4C",'Mapa final'!#REF!),"")</f>
        <v>#REF!</v>
      </c>
      <c r="AD39" s="53" t="e">
        <f>IF(AND('Mapa final'!#REF!="Baja",'Mapa final'!#REF!="Mayor"),CONCATENATE("R4C",'Mapa final'!#REF!),"")</f>
        <v>#REF!</v>
      </c>
      <c r="AE39" s="53" t="e">
        <f>IF(AND('Mapa final'!#REF!="Baja",'Mapa final'!#REF!="Mayor"),CONCATENATE("R4C",'Mapa final'!#REF!),"")</f>
        <v>#REF!</v>
      </c>
      <c r="AF39" s="53" t="e">
        <f>IF(AND('Mapa final'!#REF!="Baja",'Mapa final'!#REF!="Mayor"),CONCATENATE("R4C",'Mapa final'!#REF!),"")</f>
        <v>#REF!</v>
      </c>
      <c r="AG39" s="54" t="e">
        <f>IF(AND('Mapa final'!#REF!="Baja",'Mapa final'!#REF!="Mayor"),CONCATENATE("R4C",'Mapa final'!#REF!),"")</f>
        <v>#REF!</v>
      </c>
      <c r="AH39" s="55" t="str">
        <f>IF(AND('Mapa final'!$Y$13="Baja",'Mapa final'!$AA$13="Catastrófico"),CONCATENATE("R4C",'Mapa final'!$O$13),"")</f>
        <v/>
      </c>
      <c r="AI39" s="56" t="e">
        <f>IF(AND('Mapa final'!#REF!="Baja",'Mapa final'!#REF!="Catastrófico"),CONCATENATE("R4C",'Mapa final'!#REF!),"")</f>
        <v>#REF!</v>
      </c>
      <c r="AJ39" s="56" t="e">
        <f>IF(AND('Mapa final'!#REF!="Baja",'Mapa final'!#REF!="Catastrófico"),CONCATENATE("R4C",'Mapa final'!#REF!),"")</f>
        <v>#REF!</v>
      </c>
      <c r="AK39" s="56" t="e">
        <f>IF(AND('Mapa final'!#REF!="Baja",'Mapa final'!#REF!="Catastrófico"),CONCATENATE("R4C",'Mapa final'!#REF!),"")</f>
        <v>#REF!</v>
      </c>
      <c r="AL39" s="56" t="e">
        <f>IF(AND('Mapa final'!#REF!="Baja",'Mapa final'!#REF!="Catastrófico"),CONCATENATE("R4C",'Mapa final'!#REF!),"")</f>
        <v>#REF!</v>
      </c>
      <c r="AM39" s="57" t="e">
        <f>IF(AND('Mapa final'!#REF!="Baja",'Mapa final'!#REF!="Catastrófico"),CONCATENATE("R4C",'Mapa final'!#REF!),"")</f>
        <v>#REF!</v>
      </c>
      <c r="AN39" s="84"/>
      <c r="AO39" s="365"/>
      <c r="AP39" s="366"/>
      <c r="AQ39" s="366"/>
      <c r="AR39" s="366"/>
      <c r="AS39" s="366"/>
      <c r="AT39" s="367"/>
      <c r="AU39" s="84"/>
      <c r="AV39" s="84"/>
      <c r="AW39" s="84"/>
      <c r="AX39" s="84"/>
      <c r="AY39" s="84"/>
      <c r="AZ39" s="84"/>
      <c r="BA39" s="84"/>
      <c r="BB39" s="84"/>
      <c r="BC39" s="84"/>
      <c r="BD39" s="84"/>
      <c r="BE39" s="84"/>
      <c r="BF39" s="84"/>
      <c r="BG39" s="84"/>
      <c r="BH39" s="84"/>
      <c r="BI39" s="84"/>
      <c r="BJ39" s="84"/>
      <c r="BK39" s="84"/>
      <c r="BL39" s="84"/>
      <c r="BM39" s="84"/>
      <c r="BN39" s="84"/>
      <c r="BO39" s="84"/>
      <c r="BP39" s="84"/>
      <c r="BQ39" s="84"/>
      <c r="BR39" s="84"/>
      <c r="BS39" s="84"/>
      <c r="BT39" s="84"/>
      <c r="BU39" s="84"/>
      <c r="BV39" s="84"/>
      <c r="BW39" s="84"/>
      <c r="BX39" s="84"/>
    </row>
    <row r="40" spans="1:80" ht="15" customHeight="1" x14ac:dyDescent="0.25">
      <c r="A40" s="84"/>
      <c r="B40" s="243"/>
      <c r="C40" s="243"/>
      <c r="D40" s="244"/>
      <c r="E40" s="344"/>
      <c r="F40" s="345"/>
      <c r="G40" s="345"/>
      <c r="H40" s="345"/>
      <c r="I40" s="343"/>
      <c r="J40" s="77" t="str">
        <f>IF(AND('Mapa final'!$Y$14="Baja",'Mapa final'!$AA$14="Leve"),CONCATENATE("R5C",'Mapa final'!$O$14),"")</f>
        <v/>
      </c>
      <c r="K40" s="78" t="e">
        <f>IF(AND('Mapa final'!#REF!="Baja",'Mapa final'!#REF!="Leve"),CONCATENATE("R5C",'Mapa final'!#REF!),"")</f>
        <v>#REF!</v>
      </c>
      <c r="L40" s="78" t="e">
        <f>IF(AND('Mapa final'!#REF!="Baja",'Mapa final'!#REF!="Leve"),CONCATENATE("R5C",'Mapa final'!#REF!),"")</f>
        <v>#REF!</v>
      </c>
      <c r="M40" s="78" t="e">
        <f>IF(AND('Mapa final'!#REF!="Baja",'Mapa final'!#REF!="Leve"),CONCATENATE("R5C",'Mapa final'!#REF!),"")</f>
        <v>#REF!</v>
      </c>
      <c r="N40" s="78" t="e">
        <f>IF(AND('Mapa final'!#REF!="Baja",'Mapa final'!#REF!="Leve"),CONCATENATE("R5C",'Mapa final'!#REF!),"")</f>
        <v>#REF!</v>
      </c>
      <c r="O40" s="79" t="e">
        <f>IF(AND('Mapa final'!#REF!="Baja",'Mapa final'!#REF!="Leve"),CONCATENATE("R5C",'Mapa final'!#REF!),"")</f>
        <v>#REF!</v>
      </c>
      <c r="P40" s="68" t="str">
        <f>IF(AND('Mapa final'!$Y$14="Baja",'Mapa final'!$AA$14="Menor"),CONCATENATE("R5C",'Mapa final'!$O$14),"")</f>
        <v/>
      </c>
      <c r="Q40" s="69" t="e">
        <f>IF(AND('Mapa final'!#REF!="Baja",'Mapa final'!#REF!="Menor"),CONCATENATE("R5C",'Mapa final'!#REF!),"")</f>
        <v>#REF!</v>
      </c>
      <c r="R40" s="69" t="e">
        <f>IF(AND('Mapa final'!#REF!="Baja",'Mapa final'!#REF!="Menor"),CONCATENATE("R5C",'Mapa final'!#REF!),"")</f>
        <v>#REF!</v>
      </c>
      <c r="S40" s="69" t="e">
        <f>IF(AND('Mapa final'!#REF!="Baja",'Mapa final'!#REF!="Menor"),CONCATENATE("R5C",'Mapa final'!#REF!),"")</f>
        <v>#REF!</v>
      </c>
      <c r="T40" s="69" t="e">
        <f>IF(AND('Mapa final'!#REF!="Baja",'Mapa final'!#REF!="Menor"),CONCATENATE("R5C",'Mapa final'!#REF!),"")</f>
        <v>#REF!</v>
      </c>
      <c r="U40" s="70" t="e">
        <f>IF(AND('Mapa final'!#REF!="Baja",'Mapa final'!#REF!="Menor"),CONCATENATE("R5C",'Mapa final'!#REF!),"")</f>
        <v>#REF!</v>
      </c>
      <c r="V40" s="68" t="str">
        <f>IF(AND('Mapa final'!$Y$14="Baja",'Mapa final'!$AA$14="Moderado"),CONCATENATE("R5C",'Mapa final'!$O$14),"")</f>
        <v>R5C1</v>
      </c>
      <c r="W40" s="69" t="e">
        <f>IF(AND('Mapa final'!#REF!="Baja",'Mapa final'!#REF!="Moderado"),CONCATENATE("R5C",'Mapa final'!#REF!),"")</f>
        <v>#REF!</v>
      </c>
      <c r="X40" s="69" t="e">
        <f>IF(AND('Mapa final'!#REF!="Baja",'Mapa final'!#REF!="Moderado"),CONCATENATE("R5C",'Mapa final'!#REF!),"")</f>
        <v>#REF!</v>
      </c>
      <c r="Y40" s="69" t="e">
        <f>IF(AND('Mapa final'!#REF!="Baja",'Mapa final'!#REF!="Moderado"),CONCATENATE("R5C",'Mapa final'!#REF!),"")</f>
        <v>#REF!</v>
      </c>
      <c r="Z40" s="69" t="e">
        <f>IF(AND('Mapa final'!#REF!="Baja",'Mapa final'!#REF!="Moderado"),CONCATENATE("R5C",'Mapa final'!#REF!),"")</f>
        <v>#REF!</v>
      </c>
      <c r="AA40" s="70" t="e">
        <f>IF(AND('Mapa final'!#REF!="Baja",'Mapa final'!#REF!="Moderado"),CONCATENATE("R5C",'Mapa final'!#REF!),"")</f>
        <v>#REF!</v>
      </c>
      <c r="AB40" s="52" t="str">
        <f>IF(AND('Mapa final'!$Y$14="Baja",'Mapa final'!$AA$14="Mayor"),CONCATENATE("R5C",'Mapa final'!$O$14),"")</f>
        <v/>
      </c>
      <c r="AC40" s="53" t="e">
        <f>IF(AND('Mapa final'!#REF!="Baja",'Mapa final'!#REF!="Mayor"),CONCATENATE("R5C",'Mapa final'!#REF!),"")</f>
        <v>#REF!</v>
      </c>
      <c r="AD40" s="58" t="e">
        <f>IF(AND('Mapa final'!#REF!="Baja",'Mapa final'!#REF!="Mayor"),CONCATENATE("R5C",'Mapa final'!#REF!),"")</f>
        <v>#REF!</v>
      </c>
      <c r="AE40" s="58" t="e">
        <f>IF(AND('Mapa final'!#REF!="Baja",'Mapa final'!#REF!="Mayor"),CONCATENATE("R5C",'Mapa final'!#REF!),"")</f>
        <v>#REF!</v>
      </c>
      <c r="AF40" s="58" t="e">
        <f>IF(AND('Mapa final'!#REF!="Baja",'Mapa final'!#REF!="Mayor"),CONCATENATE("R5C",'Mapa final'!#REF!),"")</f>
        <v>#REF!</v>
      </c>
      <c r="AG40" s="54" t="e">
        <f>IF(AND('Mapa final'!#REF!="Baja",'Mapa final'!#REF!="Mayor"),CONCATENATE("R5C",'Mapa final'!#REF!),"")</f>
        <v>#REF!</v>
      </c>
      <c r="AH40" s="55" t="str">
        <f>IF(AND('Mapa final'!$Y$14="Baja",'Mapa final'!$AA$14="Catastrófico"),CONCATENATE("R5C",'Mapa final'!$O$14),"")</f>
        <v/>
      </c>
      <c r="AI40" s="56" t="e">
        <f>IF(AND('Mapa final'!#REF!="Baja",'Mapa final'!#REF!="Catastrófico"),CONCATENATE("R5C",'Mapa final'!#REF!),"")</f>
        <v>#REF!</v>
      </c>
      <c r="AJ40" s="56" t="e">
        <f>IF(AND('Mapa final'!#REF!="Baja",'Mapa final'!#REF!="Catastrófico"),CONCATENATE("R5C",'Mapa final'!#REF!),"")</f>
        <v>#REF!</v>
      </c>
      <c r="AK40" s="56" t="e">
        <f>IF(AND('Mapa final'!#REF!="Baja",'Mapa final'!#REF!="Catastrófico"),CONCATENATE("R5C",'Mapa final'!#REF!),"")</f>
        <v>#REF!</v>
      </c>
      <c r="AL40" s="56" t="e">
        <f>IF(AND('Mapa final'!#REF!="Baja",'Mapa final'!#REF!="Catastrófico"),CONCATENATE("R5C",'Mapa final'!#REF!),"")</f>
        <v>#REF!</v>
      </c>
      <c r="AM40" s="57" t="e">
        <f>IF(AND('Mapa final'!#REF!="Baja",'Mapa final'!#REF!="Catastrófico"),CONCATENATE("R5C",'Mapa final'!#REF!),"")</f>
        <v>#REF!</v>
      </c>
      <c r="AN40" s="84"/>
      <c r="AO40" s="365"/>
      <c r="AP40" s="366"/>
      <c r="AQ40" s="366"/>
      <c r="AR40" s="366"/>
      <c r="AS40" s="366"/>
      <c r="AT40" s="367"/>
      <c r="AU40" s="84"/>
      <c r="AV40" s="84"/>
      <c r="AW40" s="84"/>
      <c r="AX40" s="84"/>
      <c r="AY40" s="84"/>
      <c r="AZ40" s="84"/>
      <c r="BA40" s="84"/>
      <c r="BB40" s="84"/>
      <c r="BC40" s="84"/>
      <c r="BD40" s="84"/>
      <c r="BE40" s="84"/>
      <c r="BF40" s="84"/>
      <c r="BG40" s="84"/>
      <c r="BH40" s="84"/>
      <c r="BI40" s="84"/>
      <c r="BJ40" s="84"/>
      <c r="BK40" s="84"/>
      <c r="BL40" s="84"/>
      <c r="BM40" s="84"/>
      <c r="BN40" s="84"/>
      <c r="BO40" s="84"/>
      <c r="BP40" s="84"/>
      <c r="BQ40" s="84"/>
      <c r="BR40" s="84"/>
      <c r="BS40" s="84"/>
      <c r="BT40" s="84"/>
      <c r="BU40" s="84"/>
      <c r="BV40" s="84"/>
      <c r="BW40" s="84"/>
      <c r="BX40" s="84"/>
    </row>
    <row r="41" spans="1:80" ht="15" customHeight="1" x14ac:dyDescent="0.25">
      <c r="A41" s="84"/>
      <c r="B41" s="243"/>
      <c r="C41" s="243"/>
      <c r="D41" s="244"/>
      <c r="E41" s="344"/>
      <c r="F41" s="345"/>
      <c r="G41" s="345"/>
      <c r="H41" s="345"/>
      <c r="I41" s="343"/>
      <c r="J41" s="77" t="str">
        <f>IF(AND('Mapa final'!$Y$15="Baja",'Mapa final'!$AA$15="Leve"),CONCATENATE("R6C",'Mapa final'!$O$15),"")</f>
        <v/>
      </c>
      <c r="K41" s="78" t="e">
        <f>IF(AND('Mapa final'!#REF!="Baja",'Mapa final'!#REF!="Leve"),CONCATENATE("R6C",'Mapa final'!#REF!),"")</f>
        <v>#REF!</v>
      </c>
      <c r="L41" s="78" t="e">
        <f>IF(AND('Mapa final'!#REF!="Baja",'Mapa final'!#REF!="Leve"),CONCATENATE("R6C",'Mapa final'!#REF!),"")</f>
        <v>#REF!</v>
      </c>
      <c r="M41" s="78" t="e">
        <f>IF(AND('Mapa final'!#REF!="Baja",'Mapa final'!#REF!="Leve"),CONCATENATE("R6C",'Mapa final'!#REF!),"")</f>
        <v>#REF!</v>
      </c>
      <c r="N41" s="78" t="e">
        <f>IF(AND('Mapa final'!#REF!="Baja",'Mapa final'!#REF!="Leve"),CONCATENATE("R6C",'Mapa final'!#REF!),"")</f>
        <v>#REF!</v>
      </c>
      <c r="O41" s="79" t="e">
        <f>IF(AND('Mapa final'!#REF!="Baja",'Mapa final'!#REF!="Leve"),CONCATENATE("R6C",'Mapa final'!#REF!),"")</f>
        <v>#REF!</v>
      </c>
      <c r="P41" s="68" t="str">
        <f>IF(AND('Mapa final'!$Y$15="Baja",'Mapa final'!$AA$15="Menor"),CONCATENATE("R6C",'Mapa final'!$O$15),"")</f>
        <v/>
      </c>
      <c r="Q41" s="69" t="e">
        <f>IF(AND('Mapa final'!#REF!="Baja",'Mapa final'!#REF!="Menor"),CONCATENATE("R6C",'Mapa final'!#REF!),"")</f>
        <v>#REF!</v>
      </c>
      <c r="R41" s="69" t="e">
        <f>IF(AND('Mapa final'!#REF!="Baja",'Mapa final'!#REF!="Menor"),CONCATENATE("R6C",'Mapa final'!#REF!),"")</f>
        <v>#REF!</v>
      </c>
      <c r="S41" s="69" t="e">
        <f>IF(AND('Mapa final'!#REF!="Baja",'Mapa final'!#REF!="Menor"),CONCATENATE("R6C",'Mapa final'!#REF!),"")</f>
        <v>#REF!</v>
      </c>
      <c r="T41" s="69" t="e">
        <f>IF(AND('Mapa final'!#REF!="Baja",'Mapa final'!#REF!="Menor"),CONCATENATE("R6C",'Mapa final'!#REF!),"")</f>
        <v>#REF!</v>
      </c>
      <c r="U41" s="70" t="e">
        <f>IF(AND('Mapa final'!#REF!="Baja",'Mapa final'!#REF!="Menor"),CONCATENATE("R6C",'Mapa final'!#REF!),"")</f>
        <v>#REF!</v>
      </c>
      <c r="V41" s="68" t="str">
        <f>IF(AND('Mapa final'!$Y$15="Baja",'Mapa final'!$AA$15="Moderado"),CONCATENATE("R6C",'Mapa final'!$O$15),"")</f>
        <v>R6C1</v>
      </c>
      <c r="W41" s="69" t="e">
        <f>IF(AND('Mapa final'!#REF!="Baja",'Mapa final'!#REF!="Moderado"),CONCATENATE("R6C",'Mapa final'!#REF!),"")</f>
        <v>#REF!</v>
      </c>
      <c r="X41" s="69" t="e">
        <f>IF(AND('Mapa final'!#REF!="Baja",'Mapa final'!#REF!="Moderado"),CONCATENATE("R6C",'Mapa final'!#REF!),"")</f>
        <v>#REF!</v>
      </c>
      <c r="Y41" s="69" t="e">
        <f>IF(AND('Mapa final'!#REF!="Baja",'Mapa final'!#REF!="Moderado"),CONCATENATE("R6C",'Mapa final'!#REF!),"")</f>
        <v>#REF!</v>
      </c>
      <c r="Z41" s="69" t="e">
        <f>IF(AND('Mapa final'!#REF!="Baja",'Mapa final'!#REF!="Moderado"),CONCATENATE("R6C",'Mapa final'!#REF!),"")</f>
        <v>#REF!</v>
      </c>
      <c r="AA41" s="70" t="e">
        <f>IF(AND('Mapa final'!#REF!="Baja",'Mapa final'!#REF!="Moderado"),CONCATENATE("R6C",'Mapa final'!#REF!),"")</f>
        <v>#REF!</v>
      </c>
      <c r="AB41" s="52" t="str">
        <f>IF(AND('Mapa final'!$Y$15="Baja",'Mapa final'!$AA$15="Mayor"),CONCATENATE("R6C",'Mapa final'!$O$15),"")</f>
        <v/>
      </c>
      <c r="AC41" s="53" t="e">
        <f>IF(AND('Mapa final'!#REF!="Baja",'Mapa final'!#REF!="Mayor"),CONCATENATE("R6C",'Mapa final'!#REF!),"")</f>
        <v>#REF!</v>
      </c>
      <c r="AD41" s="58" t="e">
        <f>IF(AND('Mapa final'!#REF!="Baja",'Mapa final'!#REF!="Mayor"),CONCATENATE("R6C",'Mapa final'!#REF!),"")</f>
        <v>#REF!</v>
      </c>
      <c r="AE41" s="58" t="e">
        <f>IF(AND('Mapa final'!#REF!="Baja",'Mapa final'!#REF!="Mayor"),CONCATENATE("R6C",'Mapa final'!#REF!),"")</f>
        <v>#REF!</v>
      </c>
      <c r="AF41" s="58" t="e">
        <f>IF(AND('Mapa final'!#REF!="Baja",'Mapa final'!#REF!="Mayor"),CONCATENATE("R6C",'Mapa final'!#REF!),"")</f>
        <v>#REF!</v>
      </c>
      <c r="AG41" s="54" t="e">
        <f>IF(AND('Mapa final'!#REF!="Baja",'Mapa final'!#REF!="Mayor"),CONCATENATE("R6C",'Mapa final'!#REF!),"")</f>
        <v>#REF!</v>
      </c>
      <c r="AH41" s="55" t="str">
        <f>IF(AND('Mapa final'!$Y$15="Baja",'Mapa final'!$AA$15="Catastrófico"),CONCATENATE("R6C",'Mapa final'!$O$15),"")</f>
        <v/>
      </c>
      <c r="AI41" s="56" t="e">
        <f>IF(AND('Mapa final'!#REF!="Baja",'Mapa final'!#REF!="Catastrófico"),CONCATENATE("R6C",'Mapa final'!#REF!),"")</f>
        <v>#REF!</v>
      </c>
      <c r="AJ41" s="56" t="e">
        <f>IF(AND('Mapa final'!#REF!="Baja",'Mapa final'!#REF!="Catastrófico"),CONCATENATE("R6C",'Mapa final'!#REF!),"")</f>
        <v>#REF!</v>
      </c>
      <c r="AK41" s="56" t="e">
        <f>IF(AND('Mapa final'!#REF!="Baja",'Mapa final'!#REF!="Catastrófico"),CONCATENATE("R6C",'Mapa final'!#REF!),"")</f>
        <v>#REF!</v>
      </c>
      <c r="AL41" s="56" t="e">
        <f>IF(AND('Mapa final'!#REF!="Baja",'Mapa final'!#REF!="Catastrófico"),CONCATENATE("R6C",'Mapa final'!#REF!),"")</f>
        <v>#REF!</v>
      </c>
      <c r="AM41" s="57" t="e">
        <f>IF(AND('Mapa final'!#REF!="Baja",'Mapa final'!#REF!="Catastrófico"),CONCATENATE("R6C",'Mapa final'!#REF!),"")</f>
        <v>#REF!</v>
      </c>
      <c r="AN41" s="84"/>
      <c r="AO41" s="365"/>
      <c r="AP41" s="366"/>
      <c r="AQ41" s="366"/>
      <c r="AR41" s="366"/>
      <c r="AS41" s="366"/>
      <c r="AT41" s="367"/>
      <c r="AU41" s="84"/>
      <c r="AV41" s="84"/>
      <c r="AW41" s="84"/>
      <c r="AX41" s="84"/>
      <c r="AY41" s="84"/>
      <c r="AZ41" s="84"/>
      <c r="BA41" s="84"/>
      <c r="BB41" s="84"/>
      <c r="BC41" s="84"/>
      <c r="BD41" s="84"/>
      <c r="BE41" s="84"/>
      <c r="BF41" s="84"/>
      <c r="BG41" s="84"/>
      <c r="BH41" s="84"/>
      <c r="BI41" s="84"/>
      <c r="BJ41" s="84"/>
      <c r="BK41" s="84"/>
      <c r="BL41" s="84"/>
      <c r="BM41" s="84"/>
      <c r="BN41" s="84"/>
      <c r="BO41" s="84"/>
      <c r="BP41" s="84"/>
      <c r="BQ41" s="84"/>
      <c r="BR41" s="84"/>
      <c r="BS41" s="84"/>
      <c r="BT41" s="84"/>
      <c r="BU41" s="84"/>
      <c r="BV41" s="84"/>
      <c r="BW41" s="84"/>
      <c r="BX41" s="84"/>
    </row>
    <row r="42" spans="1:80" ht="15" customHeight="1" x14ac:dyDescent="0.25">
      <c r="A42" s="84"/>
      <c r="B42" s="243"/>
      <c r="C42" s="243"/>
      <c r="D42" s="244"/>
      <c r="E42" s="344"/>
      <c r="F42" s="345"/>
      <c r="G42" s="345"/>
      <c r="H42" s="345"/>
      <c r="I42" s="343"/>
      <c r="J42" s="77" t="str">
        <f>IF(AND('Mapa final'!$Y$16="Baja",'Mapa final'!$AA$16="Leve"),CONCATENATE("R7C",'Mapa final'!$O$16),"")</f>
        <v/>
      </c>
      <c r="K42" s="78" t="e">
        <f>IF(AND('Mapa final'!#REF!="Baja",'Mapa final'!#REF!="Leve"),CONCATENATE("R7C",'Mapa final'!#REF!),"")</f>
        <v>#REF!</v>
      </c>
      <c r="L42" s="78" t="e">
        <f>IF(AND('Mapa final'!#REF!="Baja",'Mapa final'!#REF!="Leve"),CONCATENATE("R7C",'Mapa final'!#REF!),"")</f>
        <v>#REF!</v>
      </c>
      <c r="M42" s="78" t="e">
        <f>IF(AND('Mapa final'!#REF!="Baja",'Mapa final'!#REF!="Leve"),CONCATENATE("R7C",'Mapa final'!#REF!),"")</f>
        <v>#REF!</v>
      </c>
      <c r="N42" s="78" t="e">
        <f>IF(AND('Mapa final'!#REF!="Baja",'Mapa final'!#REF!="Leve"),CONCATENATE("R7C",'Mapa final'!#REF!),"")</f>
        <v>#REF!</v>
      </c>
      <c r="O42" s="79" t="e">
        <f>IF(AND('Mapa final'!#REF!="Baja",'Mapa final'!#REF!="Leve"),CONCATENATE("R7C",'Mapa final'!#REF!),"")</f>
        <v>#REF!</v>
      </c>
      <c r="P42" s="68" t="str">
        <f>IF(AND('Mapa final'!$Y$16="Baja",'Mapa final'!$AA$16="Menor"),CONCATENATE("R7C",'Mapa final'!$O$16),"")</f>
        <v/>
      </c>
      <c r="Q42" s="69" t="e">
        <f>IF(AND('Mapa final'!#REF!="Baja",'Mapa final'!#REF!="Menor"),CONCATENATE("R7C",'Mapa final'!#REF!),"")</f>
        <v>#REF!</v>
      </c>
      <c r="R42" s="69" t="e">
        <f>IF(AND('Mapa final'!#REF!="Baja",'Mapa final'!#REF!="Menor"),CONCATENATE("R7C",'Mapa final'!#REF!),"")</f>
        <v>#REF!</v>
      </c>
      <c r="S42" s="69" t="e">
        <f>IF(AND('Mapa final'!#REF!="Baja",'Mapa final'!#REF!="Menor"),CONCATENATE("R7C",'Mapa final'!#REF!),"")</f>
        <v>#REF!</v>
      </c>
      <c r="T42" s="69" t="e">
        <f>IF(AND('Mapa final'!#REF!="Baja",'Mapa final'!#REF!="Menor"),CONCATENATE("R7C",'Mapa final'!#REF!),"")</f>
        <v>#REF!</v>
      </c>
      <c r="U42" s="70" t="e">
        <f>IF(AND('Mapa final'!#REF!="Baja",'Mapa final'!#REF!="Menor"),CONCATENATE("R7C",'Mapa final'!#REF!),"")</f>
        <v>#REF!</v>
      </c>
      <c r="V42" s="68" t="str">
        <f>IF(AND('Mapa final'!$Y$16="Baja",'Mapa final'!$AA$16="Moderado"),CONCATENATE("R7C",'Mapa final'!$O$16),"")</f>
        <v>R7C1</v>
      </c>
      <c r="W42" s="69" t="e">
        <f>IF(AND('Mapa final'!#REF!="Baja",'Mapa final'!#REF!="Moderado"),CONCATENATE("R7C",'Mapa final'!#REF!),"")</f>
        <v>#REF!</v>
      </c>
      <c r="X42" s="69" t="e">
        <f>IF(AND('Mapa final'!#REF!="Baja",'Mapa final'!#REF!="Moderado"),CONCATENATE("R7C",'Mapa final'!#REF!),"")</f>
        <v>#REF!</v>
      </c>
      <c r="Y42" s="69" t="e">
        <f>IF(AND('Mapa final'!#REF!="Baja",'Mapa final'!#REF!="Moderado"),CONCATENATE("R7C",'Mapa final'!#REF!),"")</f>
        <v>#REF!</v>
      </c>
      <c r="Z42" s="69" t="e">
        <f>IF(AND('Mapa final'!#REF!="Baja",'Mapa final'!#REF!="Moderado"),CONCATENATE("R7C",'Mapa final'!#REF!),"")</f>
        <v>#REF!</v>
      </c>
      <c r="AA42" s="70" t="e">
        <f>IF(AND('Mapa final'!#REF!="Baja",'Mapa final'!#REF!="Moderado"),CONCATENATE("R7C",'Mapa final'!#REF!),"")</f>
        <v>#REF!</v>
      </c>
      <c r="AB42" s="52" t="str">
        <f>IF(AND('Mapa final'!$Y$16="Baja",'Mapa final'!$AA$16="Mayor"),CONCATENATE("R7C",'Mapa final'!$O$16),"")</f>
        <v/>
      </c>
      <c r="AC42" s="53" t="e">
        <f>IF(AND('Mapa final'!#REF!="Baja",'Mapa final'!#REF!="Mayor"),CONCATENATE("R7C",'Mapa final'!#REF!),"")</f>
        <v>#REF!</v>
      </c>
      <c r="AD42" s="58" t="e">
        <f>IF(AND('Mapa final'!#REF!="Baja",'Mapa final'!#REF!="Mayor"),CONCATENATE("R7C",'Mapa final'!#REF!),"")</f>
        <v>#REF!</v>
      </c>
      <c r="AE42" s="58" t="e">
        <f>IF(AND('Mapa final'!#REF!="Baja",'Mapa final'!#REF!="Mayor"),CONCATENATE("R7C",'Mapa final'!#REF!),"")</f>
        <v>#REF!</v>
      </c>
      <c r="AF42" s="58" t="e">
        <f>IF(AND('Mapa final'!#REF!="Baja",'Mapa final'!#REF!="Mayor"),CONCATENATE("R7C",'Mapa final'!#REF!),"")</f>
        <v>#REF!</v>
      </c>
      <c r="AG42" s="54" t="e">
        <f>IF(AND('Mapa final'!#REF!="Baja",'Mapa final'!#REF!="Mayor"),CONCATENATE("R7C",'Mapa final'!#REF!),"")</f>
        <v>#REF!</v>
      </c>
      <c r="AH42" s="55" t="str">
        <f>IF(AND('Mapa final'!$Y$16="Baja",'Mapa final'!$AA$16="Catastrófico"),CONCATENATE("R7C",'Mapa final'!$O$16),"")</f>
        <v/>
      </c>
      <c r="AI42" s="56" t="e">
        <f>IF(AND('Mapa final'!#REF!="Baja",'Mapa final'!#REF!="Catastrófico"),CONCATENATE("R7C",'Mapa final'!#REF!),"")</f>
        <v>#REF!</v>
      </c>
      <c r="AJ42" s="56" t="e">
        <f>IF(AND('Mapa final'!#REF!="Baja",'Mapa final'!#REF!="Catastrófico"),CONCATENATE("R7C",'Mapa final'!#REF!),"")</f>
        <v>#REF!</v>
      </c>
      <c r="AK42" s="56" t="e">
        <f>IF(AND('Mapa final'!#REF!="Baja",'Mapa final'!#REF!="Catastrófico"),CONCATENATE("R7C",'Mapa final'!#REF!),"")</f>
        <v>#REF!</v>
      </c>
      <c r="AL42" s="56" t="e">
        <f>IF(AND('Mapa final'!#REF!="Baja",'Mapa final'!#REF!="Catastrófico"),CONCATENATE("R7C",'Mapa final'!#REF!),"")</f>
        <v>#REF!</v>
      </c>
      <c r="AM42" s="57" t="e">
        <f>IF(AND('Mapa final'!#REF!="Baja",'Mapa final'!#REF!="Catastrófico"),CONCATENATE("R7C",'Mapa final'!#REF!),"")</f>
        <v>#REF!</v>
      </c>
      <c r="AN42" s="84"/>
      <c r="AO42" s="365"/>
      <c r="AP42" s="366"/>
      <c r="AQ42" s="366"/>
      <c r="AR42" s="366"/>
      <c r="AS42" s="366"/>
      <c r="AT42" s="367"/>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row>
    <row r="43" spans="1:80" ht="15" customHeight="1" x14ac:dyDescent="0.25">
      <c r="A43" s="84"/>
      <c r="B43" s="243"/>
      <c r="C43" s="243"/>
      <c r="D43" s="244"/>
      <c r="E43" s="344"/>
      <c r="F43" s="345"/>
      <c r="G43" s="345"/>
      <c r="H43" s="345"/>
      <c r="I43" s="343"/>
      <c r="J43" s="77" t="str">
        <f>IF(AND('Mapa final'!$Y$17="Baja",'Mapa final'!$AA$17="Leve"),CONCATENATE("R8C",'Mapa final'!$O$17),"")</f>
        <v/>
      </c>
      <c r="K43" s="78" t="str">
        <f>IF(AND('Mapa final'!$Y$18="Baja",'Mapa final'!$AA$18="Leve"),CONCATENATE("R8C",'Mapa final'!$O$18),"")</f>
        <v/>
      </c>
      <c r="L43" s="78" t="str">
        <f>IF(AND('Mapa final'!$Y$19="Baja",'Mapa final'!$AA$19="Leve"),CONCATENATE("R8C",'Mapa final'!$O$19),"")</f>
        <v/>
      </c>
      <c r="M43" s="78" t="str">
        <f>IF(AND('Mapa final'!$Y$20="Baja",'Mapa final'!$AA$20="Leve"),CONCATENATE("R8C",'Mapa final'!$O$20),"")</f>
        <v/>
      </c>
      <c r="N43" s="78" t="str">
        <f>IF(AND('Mapa final'!$Y$21="Baja",'Mapa final'!$AA$21="Leve"),CONCATENATE("R8C",'Mapa final'!$O$21),"")</f>
        <v/>
      </c>
      <c r="O43" s="79" t="str">
        <f>IF(AND('Mapa final'!$Y$22="Baja",'Mapa final'!$AA$22="Leve"),CONCATENATE("R8C",'Mapa final'!$O$22),"")</f>
        <v/>
      </c>
      <c r="P43" s="68" t="str">
        <f>IF(AND('Mapa final'!$Y$17="Baja",'Mapa final'!$AA$17="Menor"),CONCATENATE("R8C",'Mapa final'!$O$17),"")</f>
        <v/>
      </c>
      <c r="Q43" s="69" t="str">
        <f>IF(AND('Mapa final'!$Y$18="Baja",'Mapa final'!$AA$18="Menor"),CONCATENATE("R8C",'Mapa final'!$O$18),"")</f>
        <v/>
      </c>
      <c r="R43" s="69" t="str">
        <f>IF(AND('Mapa final'!$Y$19="Baja",'Mapa final'!$AA$19="Menor"),CONCATENATE("R8C",'Mapa final'!$O$19),"")</f>
        <v/>
      </c>
      <c r="S43" s="69" t="str">
        <f>IF(AND('Mapa final'!$Y$20="Baja",'Mapa final'!$AA$20="Menor"),CONCATENATE("R8C",'Mapa final'!$O$20),"")</f>
        <v/>
      </c>
      <c r="T43" s="69" t="str">
        <f>IF(AND('Mapa final'!$Y$21="Baja",'Mapa final'!$AA$21="Menor"),CONCATENATE("R8C",'Mapa final'!$O$21),"")</f>
        <v/>
      </c>
      <c r="U43" s="70" t="str">
        <f>IF(AND('Mapa final'!$Y$22="Baja",'Mapa final'!$AA$22="Menor"),CONCATENATE("R8C",'Mapa final'!$O$22),"")</f>
        <v/>
      </c>
      <c r="V43" s="68" t="str">
        <f>IF(AND('Mapa final'!$Y$17="Baja",'Mapa final'!$AA$17="Moderado"),CONCATENATE("R8C",'Mapa final'!$O$17),"")</f>
        <v/>
      </c>
      <c r="W43" s="69" t="str">
        <f>IF(AND('Mapa final'!$Y$18="Baja",'Mapa final'!$AA$18="Moderado"),CONCATENATE("R8C",'Mapa final'!$O$18),"")</f>
        <v/>
      </c>
      <c r="X43" s="69" t="str">
        <f>IF(AND('Mapa final'!$Y$19="Baja",'Mapa final'!$AA$19="Moderado"),CONCATENATE("R8C",'Mapa final'!$O$19),"")</f>
        <v/>
      </c>
      <c r="Y43" s="69" t="str">
        <f>IF(AND('Mapa final'!$Y$20="Baja",'Mapa final'!$AA$20="Moderado"),CONCATENATE("R8C",'Mapa final'!$O$20),"")</f>
        <v/>
      </c>
      <c r="Z43" s="69" t="str">
        <f>IF(AND('Mapa final'!$Y$21="Baja",'Mapa final'!$AA$21="Moderado"),CONCATENATE("R8C",'Mapa final'!$O$21),"")</f>
        <v/>
      </c>
      <c r="AA43" s="70" t="str">
        <f>IF(AND('Mapa final'!$Y$22="Baja",'Mapa final'!$AA$22="Moderado"),CONCATENATE("R8C",'Mapa final'!$O$22),"")</f>
        <v/>
      </c>
      <c r="AB43" s="52" t="str">
        <f>IF(AND('Mapa final'!$Y$17="Baja",'Mapa final'!$AA$17="Mayor"),CONCATENATE("R8C",'Mapa final'!$O$17),"")</f>
        <v/>
      </c>
      <c r="AC43" s="53" t="str">
        <f>IF(AND('Mapa final'!$Y$18="Baja",'Mapa final'!$AA$18="Mayor"),CONCATENATE("R8C",'Mapa final'!$O$18),"")</f>
        <v/>
      </c>
      <c r="AD43" s="58" t="str">
        <f>IF(AND('Mapa final'!$Y$19="Baja",'Mapa final'!$AA$19="Mayor"),CONCATENATE("R8C",'Mapa final'!$O$19),"")</f>
        <v/>
      </c>
      <c r="AE43" s="58" t="str">
        <f>IF(AND('Mapa final'!$Y$20="Baja",'Mapa final'!$AA$20="Mayor"),CONCATENATE("R8C",'Mapa final'!$O$20),"")</f>
        <v/>
      </c>
      <c r="AF43" s="58" t="str">
        <f>IF(AND('Mapa final'!$Y$21="Baja",'Mapa final'!$AA$21="Mayor"),CONCATENATE("R8C",'Mapa final'!$O$21),"")</f>
        <v/>
      </c>
      <c r="AG43" s="54" t="str">
        <f>IF(AND('Mapa final'!$Y$22="Baja",'Mapa final'!$AA$22="Mayor"),CONCATENATE("R8C",'Mapa final'!$O$22),"")</f>
        <v/>
      </c>
      <c r="AH43" s="55" t="str">
        <f>IF(AND('Mapa final'!$Y$17="Baja",'Mapa final'!$AA$17="Catastrófico"),CONCATENATE("R8C",'Mapa final'!$O$17),"")</f>
        <v/>
      </c>
      <c r="AI43" s="56" t="str">
        <f>IF(AND('Mapa final'!$Y$18="Baja",'Mapa final'!$AA$18="Catastrófico"),CONCATENATE("R8C",'Mapa final'!$O$18),"")</f>
        <v/>
      </c>
      <c r="AJ43" s="56" t="str">
        <f>IF(AND('Mapa final'!$Y$19="Baja",'Mapa final'!$AA$19="Catastrófico"),CONCATENATE("R8C",'Mapa final'!$O$19),"")</f>
        <v/>
      </c>
      <c r="AK43" s="56" t="str">
        <f>IF(AND('Mapa final'!$Y$20="Baja",'Mapa final'!$AA$20="Catastrófico"),CONCATENATE("R8C",'Mapa final'!$O$20),"")</f>
        <v/>
      </c>
      <c r="AL43" s="56" t="str">
        <f>IF(AND('Mapa final'!$Y$21="Baja",'Mapa final'!$AA$21="Catastrófico"),CONCATENATE("R8C",'Mapa final'!$O$21),"")</f>
        <v/>
      </c>
      <c r="AM43" s="57" t="str">
        <f>IF(AND('Mapa final'!$Y$22="Baja",'Mapa final'!$AA$22="Catastrófico"),CONCATENATE("R8C",'Mapa final'!$O$22),"")</f>
        <v/>
      </c>
      <c r="AN43" s="84"/>
      <c r="AO43" s="365"/>
      <c r="AP43" s="366"/>
      <c r="AQ43" s="366"/>
      <c r="AR43" s="366"/>
      <c r="AS43" s="366"/>
      <c r="AT43" s="367"/>
      <c r="AU43" s="84"/>
      <c r="AV43" s="84"/>
      <c r="AW43" s="84"/>
      <c r="AX43" s="84"/>
      <c r="AY43" s="84"/>
      <c r="AZ43" s="84"/>
      <c r="BA43" s="84"/>
      <c r="BB43" s="84"/>
      <c r="BC43" s="84"/>
      <c r="BD43" s="84"/>
      <c r="BE43" s="84"/>
      <c r="BF43" s="84"/>
      <c r="BG43" s="84"/>
      <c r="BH43" s="84"/>
      <c r="BI43" s="84"/>
      <c r="BJ43" s="84"/>
      <c r="BK43" s="84"/>
      <c r="BL43" s="84"/>
      <c r="BM43" s="84"/>
      <c r="BN43" s="84"/>
      <c r="BO43" s="84"/>
      <c r="BP43" s="84"/>
      <c r="BQ43" s="84"/>
      <c r="BR43" s="84"/>
      <c r="BS43" s="84"/>
      <c r="BT43" s="84"/>
      <c r="BU43" s="84"/>
      <c r="BV43" s="84"/>
      <c r="BW43" s="84"/>
      <c r="BX43" s="84"/>
    </row>
    <row r="44" spans="1:80" ht="15" customHeight="1" x14ac:dyDescent="0.25">
      <c r="A44" s="84"/>
      <c r="B44" s="243"/>
      <c r="C44" s="243"/>
      <c r="D44" s="244"/>
      <c r="E44" s="344"/>
      <c r="F44" s="345"/>
      <c r="G44" s="345"/>
      <c r="H44" s="345"/>
      <c r="I44" s="343"/>
      <c r="J44" s="77" t="str">
        <f>IF(AND('Mapa final'!$Y$23="Baja",'Mapa final'!$AA$23="Leve"),CONCATENATE("R9C",'Mapa final'!$O$23),"")</f>
        <v/>
      </c>
      <c r="K44" s="78" t="str">
        <f>IF(AND('Mapa final'!$Y$24="Baja",'Mapa final'!$AA$24="Leve"),CONCATENATE("R9C",'Mapa final'!$O$24),"")</f>
        <v/>
      </c>
      <c r="L44" s="78" t="str">
        <f>IF(AND('Mapa final'!$Y$25="Baja",'Mapa final'!$AA$25="Leve"),CONCATENATE("R9C",'Mapa final'!$O$25),"")</f>
        <v/>
      </c>
      <c r="M44" s="78" t="str">
        <f>IF(AND('Mapa final'!$Y$26="Baja",'Mapa final'!$AA$26="Leve"),CONCATENATE("R9C",'Mapa final'!$O$26),"")</f>
        <v/>
      </c>
      <c r="N44" s="78" t="str">
        <f>IF(AND('Mapa final'!$Y$27="Baja",'Mapa final'!$AA$27="Leve"),CONCATENATE("R9C",'Mapa final'!$O$27),"")</f>
        <v/>
      </c>
      <c r="O44" s="79" t="str">
        <f>IF(AND('Mapa final'!$Y$28="Baja",'Mapa final'!$AA$28="Leve"),CONCATENATE("R9C",'Mapa final'!$O$28),"")</f>
        <v/>
      </c>
      <c r="P44" s="68" t="str">
        <f>IF(AND('Mapa final'!$Y$23="Baja",'Mapa final'!$AA$23="Menor"),CONCATENATE("R9C",'Mapa final'!$O$23),"")</f>
        <v/>
      </c>
      <c r="Q44" s="69" t="str">
        <f>IF(AND('Mapa final'!$Y$24="Baja",'Mapa final'!$AA$24="Menor"),CONCATENATE("R9C",'Mapa final'!$O$24),"")</f>
        <v/>
      </c>
      <c r="R44" s="69" t="str">
        <f>IF(AND('Mapa final'!$Y$25="Baja",'Mapa final'!$AA$25="Menor"),CONCATENATE("R9C",'Mapa final'!$O$25),"")</f>
        <v/>
      </c>
      <c r="S44" s="69" t="str">
        <f>IF(AND('Mapa final'!$Y$26="Baja",'Mapa final'!$AA$26="Menor"),CONCATENATE("R9C",'Mapa final'!$O$26),"")</f>
        <v/>
      </c>
      <c r="T44" s="69" t="str">
        <f>IF(AND('Mapa final'!$Y$27="Baja",'Mapa final'!$AA$27="Menor"),CONCATENATE("R9C",'Mapa final'!$O$27),"")</f>
        <v/>
      </c>
      <c r="U44" s="70" t="str">
        <f>IF(AND('Mapa final'!$Y$28="Baja",'Mapa final'!$AA$28="Menor"),CONCATENATE("R9C",'Mapa final'!$O$28),"")</f>
        <v/>
      </c>
      <c r="V44" s="68" t="str">
        <f>IF(AND('Mapa final'!$Y$23="Baja",'Mapa final'!$AA$23="Moderado"),CONCATENATE("R9C",'Mapa final'!$O$23),"")</f>
        <v/>
      </c>
      <c r="W44" s="69" t="str">
        <f>IF(AND('Mapa final'!$Y$24="Baja",'Mapa final'!$AA$24="Moderado"),CONCATENATE("R9C",'Mapa final'!$O$24),"")</f>
        <v/>
      </c>
      <c r="X44" s="69" t="str">
        <f>IF(AND('Mapa final'!$Y$25="Baja",'Mapa final'!$AA$25="Moderado"),CONCATENATE("R9C",'Mapa final'!$O$25),"")</f>
        <v/>
      </c>
      <c r="Y44" s="69" t="str">
        <f>IF(AND('Mapa final'!$Y$26="Baja",'Mapa final'!$AA$26="Moderado"),CONCATENATE("R9C",'Mapa final'!$O$26),"")</f>
        <v/>
      </c>
      <c r="Z44" s="69" t="str">
        <f>IF(AND('Mapa final'!$Y$27="Baja",'Mapa final'!$AA$27="Moderado"),CONCATENATE("R9C",'Mapa final'!$O$27),"")</f>
        <v/>
      </c>
      <c r="AA44" s="70" t="str">
        <f>IF(AND('Mapa final'!$Y$28="Baja",'Mapa final'!$AA$28="Moderado"),CONCATENATE("R9C",'Mapa final'!$O$28),"")</f>
        <v/>
      </c>
      <c r="AB44" s="52" t="str">
        <f>IF(AND('Mapa final'!$Y$23="Baja",'Mapa final'!$AA$23="Mayor"),CONCATENATE("R9C",'Mapa final'!$O$23),"")</f>
        <v/>
      </c>
      <c r="AC44" s="53" t="str">
        <f>IF(AND('Mapa final'!$Y$24="Baja",'Mapa final'!$AA$24="Mayor"),CONCATENATE("R9C",'Mapa final'!$O$24),"")</f>
        <v/>
      </c>
      <c r="AD44" s="58" t="str">
        <f>IF(AND('Mapa final'!$Y$25="Baja",'Mapa final'!$AA$25="Mayor"),CONCATENATE("R9C",'Mapa final'!$O$25),"")</f>
        <v/>
      </c>
      <c r="AE44" s="58" t="str">
        <f>IF(AND('Mapa final'!$Y$26="Baja",'Mapa final'!$AA$26="Mayor"),CONCATENATE("R9C",'Mapa final'!$O$26),"")</f>
        <v/>
      </c>
      <c r="AF44" s="58" t="str">
        <f>IF(AND('Mapa final'!$Y$27="Baja",'Mapa final'!$AA$27="Mayor"),CONCATENATE("R9C",'Mapa final'!$O$27),"")</f>
        <v/>
      </c>
      <c r="AG44" s="54" t="str">
        <f>IF(AND('Mapa final'!$Y$28="Baja",'Mapa final'!$AA$28="Mayor"),CONCATENATE("R9C",'Mapa final'!$O$28),"")</f>
        <v/>
      </c>
      <c r="AH44" s="55" t="str">
        <f>IF(AND('Mapa final'!$Y$23="Baja",'Mapa final'!$AA$23="Catastrófico"),CONCATENATE("R9C",'Mapa final'!$O$23),"")</f>
        <v/>
      </c>
      <c r="AI44" s="56" t="str">
        <f>IF(AND('Mapa final'!$Y$24="Baja",'Mapa final'!$AA$24="Catastrófico"),CONCATENATE("R9C",'Mapa final'!$O$24),"")</f>
        <v/>
      </c>
      <c r="AJ44" s="56" t="str">
        <f>IF(AND('Mapa final'!$Y$25="Baja",'Mapa final'!$AA$25="Catastrófico"),CONCATENATE("R9C",'Mapa final'!$O$25),"")</f>
        <v/>
      </c>
      <c r="AK44" s="56" t="str">
        <f>IF(AND('Mapa final'!$Y$26="Baja",'Mapa final'!$AA$26="Catastrófico"),CONCATENATE("R9C",'Mapa final'!$O$26),"")</f>
        <v/>
      </c>
      <c r="AL44" s="56" t="str">
        <f>IF(AND('Mapa final'!$Y$27="Baja",'Mapa final'!$AA$27="Catastrófico"),CONCATENATE("R9C",'Mapa final'!$O$27),"")</f>
        <v/>
      </c>
      <c r="AM44" s="57" t="str">
        <f>IF(AND('Mapa final'!$Y$28="Baja",'Mapa final'!$AA$28="Catastrófico"),CONCATENATE("R9C",'Mapa final'!$O$28),"")</f>
        <v/>
      </c>
      <c r="AN44" s="84"/>
      <c r="AO44" s="365"/>
      <c r="AP44" s="366"/>
      <c r="AQ44" s="366"/>
      <c r="AR44" s="366"/>
      <c r="AS44" s="366"/>
      <c r="AT44" s="367"/>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84"/>
    </row>
    <row r="45" spans="1:80" ht="15.75" customHeight="1" thickBot="1" x14ac:dyDescent="0.3">
      <c r="A45" s="84"/>
      <c r="B45" s="243"/>
      <c r="C45" s="243"/>
      <c r="D45" s="244"/>
      <c r="E45" s="346"/>
      <c r="F45" s="347"/>
      <c r="G45" s="347"/>
      <c r="H45" s="347"/>
      <c r="I45" s="347"/>
      <c r="J45" s="80" t="str">
        <f>IF(AND('Mapa final'!$Y$29="Baja",'Mapa final'!$AA$29="Leve"),CONCATENATE("R10C",'Mapa final'!$O$29),"")</f>
        <v/>
      </c>
      <c r="K45" s="81" t="str">
        <f>IF(AND('Mapa final'!$Y$30="Baja",'Mapa final'!$AA$30="Leve"),CONCATENATE("R10C",'Mapa final'!$O$30),"")</f>
        <v/>
      </c>
      <c r="L45" s="81" t="str">
        <f>IF(AND('Mapa final'!$Y$31="Baja",'Mapa final'!$AA$31="Leve"),CONCATENATE("R10C",'Mapa final'!$O$31),"")</f>
        <v/>
      </c>
      <c r="M45" s="81" t="str">
        <f>IF(AND('Mapa final'!$Y$32="Baja",'Mapa final'!$AA$32="Leve"),CONCATENATE("R10C",'Mapa final'!$O$32),"")</f>
        <v/>
      </c>
      <c r="N45" s="81" t="str">
        <f>IF(AND('Mapa final'!$Y$33="Baja",'Mapa final'!$AA$33="Leve"),CONCATENATE("R10C",'Mapa final'!$O$33),"")</f>
        <v/>
      </c>
      <c r="O45" s="82" t="str">
        <f>IF(AND('Mapa final'!$Y$34="Baja",'Mapa final'!$AA$34="Leve"),CONCATENATE("R10C",'Mapa final'!$O$34),"")</f>
        <v/>
      </c>
      <c r="P45" s="68" t="str">
        <f>IF(AND('Mapa final'!$Y$29="Baja",'Mapa final'!$AA$29="Menor"),CONCATENATE("R10C",'Mapa final'!$O$29),"")</f>
        <v/>
      </c>
      <c r="Q45" s="69" t="str">
        <f>IF(AND('Mapa final'!$Y$30="Baja",'Mapa final'!$AA$30="Menor"),CONCATENATE("R10C",'Mapa final'!$O$30),"")</f>
        <v/>
      </c>
      <c r="R45" s="69" t="str">
        <f>IF(AND('Mapa final'!$Y$31="Baja",'Mapa final'!$AA$31="Menor"),CONCATENATE("R10C",'Mapa final'!$O$31),"")</f>
        <v/>
      </c>
      <c r="S45" s="69" t="str">
        <f>IF(AND('Mapa final'!$Y$32="Baja",'Mapa final'!$AA$32="Menor"),CONCATENATE("R10C",'Mapa final'!$O$32),"")</f>
        <v/>
      </c>
      <c r="T45" s="69" t="str">
        <f>IF(AND('Mapa final'!$Y$33="Baja",'Mapa final'!$AA$33="Menor"),CONCATENATE("R10C",'Mapa final'!$O$33),"")</f>
        <v/>
      </c>
      <c r="U45" s="70" t="str">
        <f>IF(AND('Mapa final'!$Y$34="Baja",'Mapa final'!$AA$34="Menor"),CONCATENATE("R10C",'Mapa final'!$O$34),"")</f>
        <v/>
      </c>
      <c r="V45" s="71" t="str">
        <f>IF(AND('Mapa final'!$Y$29="Baja",'Mapa final'!$AA$29="Moderado"),CONCATENATE("R10C",'Mapa final'!$O$29),"")</f>
        <v/>
      </c>
      <c r="W45" s="72" t="str">
        <f>IF(AND('Mapa final'!$Y$30="Baja",'Mapa final'!$AA$30="Moderado"),CONCATENATE("R10C",'Mapa final'!$O$30),"")</f>
        <v/>
      </c>
      <c r="X45" s="72" t="str">
        <f>IF(AND('Mapa final'!$Y$31="Baja",'Mapa final'!$AA$31="Moderado"),CONCATENATE("R10C",'Mapa final'!$O$31),"")</f>
        <v/>
      </c>
      <c r="Y45" s="72" t="str">
        <f>IF(AND('Mapa final'!$Y$32="Baja",'Mapa final'!$AA$32="Moderado"),CONCATENATE("R10C",'Mapa final'!$O$32),"")</f>
        <v/>
      </c>
      <c r="Z45" s="72" t="str">
        <f>IF(AND('Mapa final'!$Y$33="Baja",'Mapa final'!$AA$33="Moderado"),CONCATENATE("R10C",'Mapa final'!$O$33),"")</f>
        <v/>
      </c>
      <c r="AA45" s="73" t="str">
        <f>IF(AND('Mapa final'!$Y$34="Baja",'Mapa final'!$AA$34="Moderado"),CONCATENATE("R10C",'Mapa final'!$O$34),"")</f>
        <v/>
      </c>
      <c r="AB45" s="59" t="str">
        <f>IF(AND('Mapa final'!$Y$29="Baja",'Mapa final'!$AA$29="Mayor"),CONCATENATE("R10C",'Mapa final'!$O$29),"")</f>
        <v/>
      </c>
      <c r="AC45" s="60" t="str">
        <f>IF(AND('Mapa final'!$Y$30="Baja",'Mapa final'!$AA$30="Mayor"),CONCATENATE("R10C",'Mapa final'!$O$30),"")</f>
        <v/>
      </c>
      <c r="AD45" s="60" t="str">
        <f>IF(AND('Mapa final'!$Y$31="Baja",'Mapa final'!$AA$31="Mayor"),CONCATENATE("R10C",'Mapa final'!$O$31),"")</f>
        <v/>
      </c>
      <c r="AE45" s="60" t="str">
        <f>IF(AND('Mapa final'!$Y$32="Baja",'Mapa final'!$AA$32="Mayor"),CONCATENATE("R10C",'Mapa final'!$O$32),"")</f>
        <v/>
      </c>
      <c r="AF45" s="60" t="str">
        <f>IF(AND('Mapa final'!$Y$33="Baja",'Mapa final'!$AA$33="Mayor"),CONCATENATE("R10C",'Mapa final'!$O$33),"")</f>
        <v/>
      </c>
      <c r="AG45" s="61" t="str">
        <f>IF(AND('Mapa final'!$Y$34="Baja",'Mapa final'!$AA$34="Mayor"),CONCATENATE("R10C",'Mapa final'!$O$34),"")</f>
        <v/>
      </c>
      <c r="AH45" s="62" t="str">
        <f>IF(AND('Mapa final'!$Y$29="Baja",'Mapa final'!$AA$29="Catastrófico"),CONCATENATE("R10C",'Mapa final'!$O$29),"")</f>
        <v/>
      </c>
      <c r="AI45" s="63" t="str">
        <f>IF(AND('Mapa final'!$Y$30="Baja",'Mapa final'!$AA$30="Catastrófico"),CONCATENATE("R10C",'Mapa final'!$O$30),"")</f>
        <v/>
      </c>
      <c r="AJ45" s="63" t="str">
        <f>IF(AND('Mapa final'!$Y$31="Baja",'Mapa final'!$AA$31="Catastrófico"),CONCATENATE("R10C",'Mapa final'!$O$31),"")</f>
        <v/>
      </c>
      <c r="AK45" s="63" t="str">
        <f>IF(AND('Mapa final'!$Y$32="Baja",'Mapa final'!$AA$32="Catastrófico"),CONCATENATE("R10C",'Mapa final'!$O$32),"")</f>
        <v/>
      </c>
      <c r="AL45" s="63" t="str">
        <f>IF(AND('Mapa final'!$Y$33="Baja",'Mapa final'!$AA$33="Catastrófico"),CONCATENATE("R10C",'Mapa final'!$O$33),"")</f>
        <v/>
      </c>
      <c r="AM45" s="64" t="str">
        <f>IF(AND('Mapa final'!$Y$34="Baja",'Mapa final'!$AA$34="Catastrófico"),CONCATENATE("R10C",'Mapa final'!$O$34),"")</f>
        <v/>
      </c>
      <c r="AN45" s="84"/>
      <c r="AO45" s="368"/>
      <c r="AP45" s="369"/>
      <c r="AQ45" s="369"/>
      <c r="AR45" s="369"/>
      <c r="AS45" s="369"/>
      <c r="AT45" s="370"/>
    </row>
    <row r="46" spans="1:80" ht="46.5" customHeight="1" x14ac:dyDescent="0.35">
      <c r="A46" s="84"/>
      <c r="B46" s="243"/>
      <c r="C46" s="243"/>
      <c r="D46" s="244"/>
      <c r="E46" s="340" t="s">
        <v>113</v>
      </c>
      <c r="F46" s="341"/>
      <c r="G46" s="341"/>
      <c r="H46" s="341"/>
      <c r="I46" s="359"/>
      <c r="J46" s="74" t="str">
        <f>IF(AND('Mapa final'!$Y$10="Muy Baja",'Mapa final'!$AA$10="Leve"),CONCATENATE("R1C",'Mapa final'!$O$10),"")</f>
        <v/>
      </c>
      <c r="K46" s="75" t="e">
        <f>IF(AND('Mapa final'!#REF!="Muy Baja",'Mapa final'!#REF!="Leve"),CONCATENATE("R1C",'Mapa final'!#REF!),"")</f>
        <v>#REF!</v>
      </c>
      <c r="L46" s="75" t="e">
        <f>IF(AND('Mapa final'!#REF!="Muy Baja",'Mapa final'!#REF!="Leve"),CONCATENATE("R1C",'Mapa final'!#REF!),"")</f>
        <v>#REF!</v>
      </c>
      <c r="M46" s="75" t="e">
        <f>IF(AND('Mapa final'!#REF!="Muy Baja",'Mapa final'!#REF!="Leve"),CONCATENATE("R1C",'Mapa final'!#REF!),"")</f>
        <v>#REF!</v>
      </c>
      <c r="N46" s="75" t="e">
        <f>IF(AND('Mapa final'!#REF!="Muy Baja",'Mapa final'!#REF!="Leve"),CONCATENATE("R1C",'Mapa final'!#REF!),"")</f>
        <v>#REF!</v>
      </c>
      <c r="O46" s="76" t="e">
        <f>IF(AND('Mapa final'!#REF!="Muy Baja",'Mapa final'!#REF!="Leve"),CONCATENATE("R1C",'Mapa final'!#REF!),"")</f>
        <v>#REF!</v>
      </c>
      <c r="P46" s="74" t="str">
        <f>IF(AND('Mapa final'!$Y$10="Muy Baja",'Mapa final'!$AA$10="Menor"),CONCATENATE("R1C",'Mapa final'!$O$10),"")</f>
        <v/>
      </c>
      <c r="Q46" s="75" t="e">
        <f>IF(AND('Mapa final'!#REF!="Muy Baja",'Mapa final'!#REF!="Menor"),CONCATENATE("R1C",'Mapa final'!#REF!),"")</f>
        <v>#REF!</v>
      </c>
      <c r="R46" s="75" t="e">
        <f>IF(AND('Mapa final'!#REF!="Muy Baja",'Mapa final'!#REF!="Menor"),CONCATENATE("R1C",'Mapa final'!#REF!),"")</f>
        <v>#REF!</v>
      </c>
      <c r="S46" s="75" t="e">
        <f>IF(AND('Mapa final'!#REF!="Muy Baja",'Mapa final'!#REF!="Menor"),CONCATENATE("R1C",'Mapa final'!#REF!),"")</f>
        <v>#REF!</v>
      </c>
      <c r="T46" s="75" t="e">
        <f>IF(AND('Mapa final'!#REF!="Muy Baja",'Mapa final'!#REF!="Menor"),CONCATENATE("R1C",'Mapa final'!#REF!),"")</f>
        <v>#REF!</v>
      </c>
      <c r="U46" s="76" t="e">
        <f>IF(AND('Mapa final'!#REF!="Muy Baja",'Mapa final'!#REF!="Menor"),CONCATENATE("R1C",'Mapa final'!#REF!),"")</f>
        <v>#REF!</v>
      </c>
      <c r="V46" s="65" t="str">
        <f>IF(AND('Mapa final'!$Y$10="Muy Baja",'Mapa final'!$AA$10="Moderado"),CONCATENATE("R1C",'Mapa final'!$O$10),"")</f>
        <v/>
      </c>
      <c r="W46" s="83" t="e">
        <f>IF(AND('Mapa final'!#REF!="Muy Baja",'Mapa final'!#REF!="Moderado"),CONCATENATE("R1C",'Mapa final'!#REF!),"")</f>
        <v>#REF!</v>
      </c>
      <c r="X46" s="66" t="e">
        <f>IF(AND('Mapa final'!#REF!="Muy Baja",'Mapa final'!#REF!="Moderado"),CONCATENATE("R1C",'Mapa final'!#REF!),"")</f>
        <v>#REF!</v>
      </c>
      <c r="Y46" s="66" t="e">
        <f>IF(AND('Mapa final'!#REF!="Muy Baja",'Mapa final'!#REF!="Moderado"),CONCATENATE("R1C",'Mapa final'!#REF!),"")</f>
        <v>#REF!</v>
      </c>
      <c r="Z46" s="66" t="e">
        <f>IF(AND('Mapa final'!#REF!="Muy Baja",'Mapa final'!#REF!="Moderado"),CONCATENATE("R1C",'Mapa final'!#REF!),"")</f>
        <v>#REF!</v>
      </c>
      <c r="AA46" s="67" t="e">
        <f>IF(AND('Mapa final'!#REF!="Muy Baja",'Mapa final'!#REF!="Moderado"),CONCATENATE("R1C",'Mapa final'!#REF!),"")</f>
        <v>#REF!</v>
      </c>
      <c r="AB46" s="46" t="str">
        <f>IF(AND('Mapa final'!$Y$10="Muy Baja",'Mapa final'!$AA$10="Mayor"),CONCATENATE("R1C",'Mapa final'!$O$10),"")</f>
        <v/>
      </c>
      <c r="AC46" s="47" t="e">
        <f>IF(AND('Mapa final'!#REF!="Muy Baja",'Mapa final'!#REF!="Mayor"),CONCATENATE("R1C",'Mapa final'!#REF!),"")</f>
        <v>#REF!</v>
      </c>
      <c r="AD46" s="47" t="e">
        <f>IF(AND('Mapa final'!#REF!="Muy Baja",'Mapa final'!#REF!="Mayor"),CONCATENATE("R1C",'Mapa final'!#REF!),"")</f>
        <v>#REF!</v>
      </c>
      <c r="AE46" s="47" t="e">
        <f>IF(AND('Mapa final'!#REF!="Muy Baja",'Mapa final'!#REF!="Mayor"),CONCATENATE("R1C",'Mapa final'!#REF!),"")</f>
        <v>#REF!</v>
      </c>
      <c r="AF46" s="47" t="e">
        <f>IF(AND('Mapa final'!#REF!="Muy Baja",'Mapa final'!#REF!="Mayor"),CONCATENATE("R1C",'Mapa final'!#REF!),"")</f>
        <v>#REF!</v>
      </c>
      <c r="AG46" s="48" t="e">
        <f>IF(AND('Mapa final'!#REF!="Muy Baja",'Mapa final'!#REF!="Mayor"),CONCATENATE("R1C",'Mapa final'!#REF!),"")</f>
        <v>#REF!</v>
      </c>
      <c r="AH46" s="49" t="str">
        <f>IF(AND('Mapa final'!$Y$10="Muy Baja",'Mapa final'!$AA$10="Catastrófico"),CONCATENATE("R1C",'Mapa final'!$O$10),"")</f>
        <v/>
      </c>
      <c r="AI46" s="50" t="e">
        <f>IF(AND('Mapa final'!#REF!="Muy Baja",'Mapa final'!#REF!="Catastrófico"),CONCATENATE("R1C",'Mapa final'!#REF!),"")</f>
        <v>#REF!</v>
      </c>
      <c r="AJ46" s="50" t="e">
        <f>IF(AND('Mapa final'!#REF!="Muy Baja",'Mapa final'!#REF!="Catastrófico"),CONCATENATE("R1C",'Mapa final'!#REF!),"")</f>
        <v>#REF!</v>
      </c>
      <c r="AK46" s="50" t="e">
        <f>IF(AND('Mapa final'!#REF!="Muy Baja",'Mapa final'!#REF!="Catastrófico"),CONCATENATE("R1C",'Mapa final'!#REF!),"")</f>
        <v>#REF!</v>
      </c>
      <c r="AL46" s="50" t="e">
        <f>IF(AND('Mapa final'!#REF!="Muy Baja",'Mapa final'!#REF!="Catastrófico"),CONCATENATE("R1C",'Mapa final'!#REF!),"")</f>
        <v>#REF!</v>
      </c>
      <c r="AM46" s="51" t="e">
        <f>IF(AND('Mapa final'!#REF!="Muy Baja",'Mapa final'!#REF!="Catastrófico"),CONCATENATE("R1C",'Mapa final'!#REF!),"")</f>
        <v>#REF!</v>
      </c>
      <c r="AN46" s="84"/>
      <c r="AO46" s="84"/>
      <c r="AP46" s="84"/>
      <c r="AQ46" s="84"/>
      <c r="AR46" s="84"/>
      <c r="AS46" s="84"/>
      <c r="AT46" s="84"/>
      <c r="AU46" s="84"/>
      <c r="AV46" s="84"/>
      <c r="AW46" s="84"/>
      <c r="AX46" s="84"/>
      <c r="AY46" s="84"/>
      <c r="AZ46" s="84"/>
      <c r="BA46" s="84"/>
      <c r="BB46" s="84"/>
      <c r="BC46" s="84"/>
      <c r="BD46" s="84"/>
      <c r="BE46" s="84"/>
      <c r="BF46" s="84"/>
      <c r="BG46" s="84"/>
      <c r="BH46" s="84"/>
      <c r="BI46" s="84"/>
      <c r="BJ46" s="84"/>
      <c r="BK46" s="84"/>
      <c r="BL46" s="84"/>
      <c r="BM46" s="84"/>
      <c r="BN46" s="84"/>
      <c r="BO46" s="84"/>
      <c r="BP46" s="84"/>
      <c r="BQ46" s="84"/>
      <c r="BR46" s="84"/>
      <c r="BS46" s="84"/>
      <c r="BT46" s="84"/>
      <c r="BU46" s="84"/>
      <c r="BV46" s="84"/>
      <c r="BW46" s="84"/>
      <c r="BX46" s="84"/>
      <c r="BY46" s="84"/>
      <c r="BZ46" s="84"/>
      <c r="CA46" s="84"/>
      <c r="CB46" s="84"/>
    </row>
    <row r="47" spans="1:80" ht="46.5" customHeight="1" x14ac:dyDescent="0.25">
      <c r="A47" s="84"/>
      <c r="B47" s="243"/>
      <c r="C47" s="243"/>
      <c r="D47" s="244"/>
      <c r="E47" s="342"/>
      <c r="F47" s="343"/>
      <c r="G47" s="343"/>
      <c r="H47" s="343"/>
      <c r="I47" s="360"/>
      <c r="J47" s="77" t="str">
        <f>IF(AND('Mapa final'!$Y$11="Muy Baja",'Mapa final'!$AA$11="Leve"),CONCATENATE("R2C",'Mapa final'!$O$11),"")</f>
        <v/>
      </c>
      <c r="K47" s="78" t="e">
        <f>IF(AND('Mapa final'!#REF!="Muy Baja",'Mapa final'!#REF!="Leve"),CONCATENATE("R2C",'Mapa final'!#REF!),"")</f>
        <v>#REF!</v>
      </c>
      <c r="L47" s="78" t="e">
        <f>IF(AND('Mapa final'!#REF!="Muy Baja",'Mapa final'!#REF!="Leve"),CONCATENATE("R2C",'Mapa final'!#REF!),"")</f>
        <v>#REF!</v>
      </c>
      <c r="M47" s="78" t="e">
        <f>IF(AND('Mapa final'!#REF!="Muy Baja",'Mapa final'!#REF!="Leve"),CONCATENATE("R2C",'Mapa final'!#REF!),"")</f>
        <v>#REF!</v>
      </c>
      <c r="N47" s="78" t="e">
        <f>IF(AND('Mapa final'!#REF!="Muy Baja",'Mapa final'!#REF!="Leve"),CONCATENATE("R2C",'Mapa final'!#REF!),"")</f>
        <v>#REF!</v>
      </c>
      <c r="O47" s="79" t="e">
        <f>IF(AND('Mapa final'!#REF!="Muy Baja",'Mapa final'!#REF!="Leve"),CONCATENATE("R2C",'Mapa final'!#REF!),"")</f>
        <v>#REF!</v>
      </c>
      <c r="P47" s="77" t="str">
        <f>IF(AND('Mapa final'!$Y$11="Muy Baja",'Mapa final'!$AA$11="Menor"),CONCATENATE("R2C",'Mapa final'!$O$11),"")</f>
        <v/>
      </c>
      <c r="Q47" s="78" t="e">
        <f>IF(AND('Mapa final'!#REF!="Muy Baja",'Mapa final'!#REF!="Menor"),CONCATENATE("R2C",'Mapa final'!#REF!),"")</f>
        <v>#REF!</v>
      </c>
      <c r="R47" s="78" t="e">
        <f>IF(AND('Mapa final'!#REF!="Muy Baja",'Mapa final'!#REF!="Menor"),CONCATENATE("R2C",'Mapa final'!#REF!),"")</f>
        <v>#REF!</v>
      </c>
      <c r="S47" s="78" t="e">
        <f>IF(AND('Mapa final'!#REF!="Muy Baja",'Mapa final'!#REF!="Menor"),CONCATENATE("R2C",'Mapa final'!#REF!),"")</f>
        <v>#REF!</v>
      </c>
      <c r="T47" s="78" t="e">
        <f>IF(AND('Mapa final'!#REF!="Muy Baja",'Mapa final'!#REF!="Menor"),CONCATENATE("R2C",'Mapa final'!#REF!),"")</f>
        <v>#REF!</v>
      </c>
      <c r="U47" s="79" t="e">
        <f>IF(AND('Mapa final'!#REF!="Muy Baja",'Mapa final'!#REF!="Menor"),CONCATENATE("R2C",'Mapa final'!#REF!),"")</f>
        <v>#REF!</v>
      </c>
      <c r="V47" s="68" t="str">
        <f>IF(AND('Mapa final'!$Y$11="Muy Baja",'Mapa final'!$AA$11="Moderado"),CONCATENATE("R2C",'Mapa final'!$O$11),"")</f>
        <v/>
      </c>
      <c r="W47" s="69" t="e">
        <f>IF(AND('Mapa final'!#REF!="Muy Baja",'Mapa final'!#REF!="Moderado"),CONCATENATE("R2C",'Mapa final'!#REF!),"")</f>
        <v>#REF!</v>
      </c>
      <c r="X47" s="69" t="e">
        <f>IF(AND('Mapa final'!#REF!="Muy Baja",'Mapa final'!#REF!="Moderado"),CONCATENATE("R2C",'Mapa final'!#REF!),"")</f>
        <v>#REF!</v>
      </c>
      <c r="Y47" s="69" t="e">
        <f>IF(AND('Mapa final'!#REF!="Muy Baja",'Mapa final'!#REF!="Moderado"),CONCATENATE("R2C",'Mapa final'!#REF!),"")</f>
        <v>#REF!</v>
      </c>
      <c r="Z47" s="69" t="e">
        <f>IF(AND('Mapa final'!#REF!="Muy Baja",'Mapa final'!#REF!="Moderado"),CONCATENATE("R2C",'Mapa final'!#REF!),"")</f>
        <v>#REF!</v>
      </c>
      <c r="AA47" s="70" t="e">
        <f>IF(AND('Mapa final'!#REF!="Muy Baja",'Mapa final'!#REF!="Moderado"),CONCATENATE("R2C",'Mapa final'!#REF!),"")</f>
        <v>#REF!</v>
      </c>
      <c r="AB47" s="52" t="str">
        <f>IF(AND('Mapa final'!$Y$11="Muy Baja",'Mapa final'!$AA$11="Mayor"),CONCATENATE("R2C",'Mapa final'!$O$11),"")</f>
        <v/>
      </c>
      <c r="AC47" s="53" t="e">
        <f>IF(AND('Mapa final'!#REF!="Muy Baja",'Mapa final'!#REF!="Mayor"),CONCATENATE("R2C",'Mapa final'!#REF!),"")</f>
        <v>#REF!</v>
      </c>
      <c r="AD47" s="53" t="e">
        <f>IF(AND('Mapa final'!#REF!="Muy Baja",'Mapa final'!#REF!="Mayor"),CONCATENATE("R2C",'Mapa final'!#REF!),"")</f>
        <v>#REF!</v>
      </c>
      <c r="AE47" s="53" t="e">
        <f>IF(AND('Mapa final'!#REF!="Muy Baja",'Mapa final'!#REF!="Mayor"),CONCATENATE("R2C",'Mapa final'!#REF!),"")</f>
        <v>#REF!</v>
      </c>
      <c r="AF47" s="53" t="e">
        <f>IF(AND('Mapa final'!#REF!="Muy Baja",'Mapa final'!#REF!="Mayor"),CONCATENATE("R2C",'Mapa final'!#REF!),"")</f>
        <v>#REF!</v>
      </c>
      <c r="AG47" s="54" t="e">
        <f>IF(AND('Mapa final'!#REF!="Muy Baja",'Mapa final'!#REF!="Mayor"),CONCATENATE("R2C",'Mapa final'!#REF!),"")</f>
        <v>#REF!</v>
      </c>
      <c r="AH47" s="55" t="str">
        <f>IF(AND('Mapa final'!$Y$11="Muy Baja",'Mapa final'!$AA$11="Catastrófico"),CONCATENATE("R2C",'Mapa final'!$O$11),"")</f>
        <v/>
      </c>
      <c r="AI47" s="56" t="e">
        <f>IF(AND('Mapa final'!#REF!="Muy Baja",'Mapa final'!#REF!="Catastrófico"),CONCATENATE("R2C",'Mapa final'!#REF!),"")</f>
        <v>#REF!</v>
      </c>
      <c r="AJ47" s="56" t="e">
        <f>IF(AND('Mapa final'!#REF!="Muy Baja",'Mapa final'!#REF!="Catastrófico"),CONCATENATE("R2C",'Mapa final'!#REF!),"")</f>
        <v>#REF!</v>
      </c>
      <c r="AK47" s="56" t="e">
        <f>IF(AND('Mapa final'!#REF!="Muy Baja",'Mapa final'!#REF!="Catastrófico"),CONCATENATE("R2C",'Mapa final'!#REF!),"")</f>
        <v>#REF!</v>
      </c>
      <c r="AL47" s="56" t="e">
        <f>IF(AND('Mapa final'!#REF!="Muy Baja",'Mapa final'!#REF!="Catastrófico"),CONCATENATE("R2C",'Mapa final'!#REF!),"")</f>
        <v>#REF!</v>
      </c>
      <c r="AM47" s="57" t="e">
        <f>IF(AND('Mapa final'!#REF!="Muy Baja",'Mapa final'!#REF!="Catastrófico"),CONCATENATE("R2C",'Mapa final'!#REF!),"")</f>
        <v>#REF!</v>
      </c>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row>
    <row r="48" spans="1:80" ht="15" customHeight="1" x14ac:dyDescent="0.25">
      <c r="A48" s="84"/>
      <c r="B48" s="243"/>
      <c r="C48" s="243"/>
      <c r="D48" s="244"/>
      <c r="E48" s="342"/>
      <c r="F48" s="343"/>
      <c r="G48" s="343"/>
      <c r="H48" s="343"/>
      <c r="I48" s="360"/>
      <c r="J48" s="77" t="str">
        <f>IF(AND('Mapa final'!$Y$12="Muy Baja",'Mapa final'!$AA$12="Leve"),CONCATENATE("R3C",'Mapa final'!$O$12),"")</f>
        <v/>
      </c>
      <c r="K48" s="78" t="e">
        <f>IF(AND('Mapa final'!#REF!="Muy Baja",'Mapa final'!#REF!="Leve"),CONCATENATE("R3C",'Mapa final'!#REF!),"")</f>
        <v>#REF!</v>
      </c>
      <c r="L48" s="78" t="e">
        <f>IF(AND('Mapa final'!#REF!="Muy Baja",'Mapa final'!#REF!="Leve"),CONCATENATE("R3C",'Mapa final'!#REF!),"")</f>
        <v>#REF!</v>
      </c>
      <c r="M48" s="78" t="e">
        <f>IF(AND('Mapa final'!#REF!="Muy Baja",'Mapa final'!#REF!="Leve"),CONCATENATE("R3C",'Mapa final'!#REF!),"")</f>
        <v>#REF!</v>
      </c>
      <c r="N48" s="78" t="e">
        <f>IF(AND('Mapa final'!#REF!="Muy Baja",'Mapa final'!#REF!="Leve"),CONCATENATE("R3C",'Mapa final'!#REF!),"")</f>
        <v>#REF!</v>
      </c>
      <c r="O48" s="79" t="e">
        <f>IF(AND('Mapa final'!#REF!="Muy Baja",'Mapa final'!#REF!="Leve"),CONCATENATE("R3C",'Mapa final'!#REF!),"")</f>
        <v>#REF!</v>
      </c>
      <c r="P48" s="77" t="str">
        <f>IF(AND('Mapa final'!$Y$12="Muy Baja",'Mapa final'!$AA$12="Menor"),CONCATENATE("R3C",'Mapa final'!$O$12),"")</f>
        <v/>
      </c>
      <c r="Q48" s="78" t="e">
        <f>IF(AND('Mapa final'!#REF!="Muy Baja",'Mapa final'!#REF!="Menor"),CONCATENATE("R3C",'Mapa final'!#REF!),"")</f>
        <v>#REF!</v>
      </c>
      <c r="R48" s="78" t="e">
        <f>IF(AND('Mapa final'!#REF!="Muy Baja",'Mapa final'!#REF!="Menor"),CONCATENATE("R3C",'Mapa final'!#REF!),"")</f>
        <v>#REF!</v>
      </c>
      <c r="S48" s="78" t="e">
        <f>IF(AND('Mapa final'!#REF!="Muy Baja",'Mapa final'!#REF!="Menor"),CONCATENATE("R3C",'Mapa final'!#REF!),"")</f>
        <v>#REF!</v>
      </c>
      <c r="T48" s="78" t="e">
        <f>IF(AND('Mapa final'!#REF!="Muy Baja",'Mapa final'!#REF!="Menor"),CONCATENATE("R3C",'Mapa final'!#REF!),"")</f>
        <v>#REF!</v>
      </c>
      <c r="U48" s="79" t="e">
        <f>IF(AND('Mapa final'!#REF!="Muy Baja",'Mapa final'!#REF!="Menor"),CONCATENATE("R3C",'Mapa final'!#REF!),"")</f>
        <v>#REF!</v>
      </c>
      <c r="V48" s="68" t="str">
        <f>IF(AND('Mapa final'!$Y$12="Muy Baja",'Mapa final'!$AA$12="Moderado"),CONCATENATE("R3C",'Mapa final'!$O$12),"")</f>
        <v/>
      </c>
      <c r="W48" s="69" t="e">
        <f>IF(AND('Mapa final'!#REF!="Muy Baja",'Mapa final'!#REF!="Moderado"),CONCATENATE("R3C",'Mapa final'!#REF!),"")</f>
        <v>#REF!</v>
      </c>
      <c r="X48" s="69" t="e">
        <f>IF(AND('Mapa final'!#REF!="Muy Baja",'Mapa final'!#REF!="Moderado"),CONCATENATE("R3C",'Mapa final'!#REF!),"")</f>
        <v>#REF!</v>
      </c>
      <c r="Y48" s="69" t="e">
        <f>IF(AND('Mapa final'!#REF!="Muy Baja",'Mapa final'!#REF!="Moderado"),CONCATENATE("R3C",'Mapa final'!#REF!),"")</f>
        <v>#REF!</v>
      </c>
      <c r="Z48" s="69" t="e">
        <f>IF(AND('Mapa final'!#REF!="Muy Baja",'Mapa final'!#REF!="Moderado"),CONCATENATE("R3C",'Mapa final'!#REF!),"")</f>
        <v>#REF!</v>
      </c>
      <c r="AA48" s="70" t="e">
        <f>IF(AND('Mapa final'!#REF!="Muy Baja",'Mapa final'!#REF!="Moderado"),CONCATENATE("R3C",'Mapa final'!#REF!),"")</f>
        <v>#REF!</v>
      </c>
      <c r="AB48" s="52" t="str">
        <f>IF(AND('Mapa final'!$Y$12="Muy Baja",'Mapa final'!$AA$12="Mayor"),CONCATENATE("R3C",'Mapa final'!$O$12),"")</f>
        <v/>
      </c>
      <c r="AC48" s="53" t="e">
        <f>IF(AND('Mapa final'!#REF!="Muy Baja",'Mapa final'!#REF!="Mayor"),CONCATENATE("R3C",'Mapa final'!#REF!),"")</f>
        <v>#REF!</v>
      </c>
      <c r="AD48" s="53" t="e">
        <f>IF(AND('Mapa final'!#REF!="Muy Baja",'Mapa final'!#REF!="Mayor"),CONCATENATE("R3C",'Mapa final'!#REF!),"")</f>
        <v>#REF!</v>
      </c>
      <c r="AE48" s="53" t="e">
        <f>IF(AND('Mapa final'!#REF!="Muy Baja",'Mapa final'!#REF!="Mayor"),CONCATENATE("R3C",'Mapa final'!#REF!),"")</f>
        <v>#REF!</v>
      </c>
      <c r="AF48" s="53" t="e">
        <f>IF(AND('Mapa final'!#REF!="Muy Baja",'Mapa final'!#REF!="Mayor"),CONCATENATE("R3C",'Mapa final'!#REF!),"")</f>
        <v>#REF!</v>
      </c>
      <c r="AG48" s="54" t="e">
        <f>IF(AND('Mapa final'!#REF!="Muy Baja",'Mapa final'!#REF!="Mayor"),CONCATENATE("R3C",'Mapa final'!#REF!),"")</f>
        <v>#REF!</v>
      </c>
      <c r="AH48" s="55" t="str">
        <f>IF(AND('Mapa final'!$Y$12="Muy Baja",'Mapa final'!$AA$12="Catastrófico"),CONCATENATE("R3C",'Mapa final'!$O$12),"")</f>
        <v/>
      </c>
      <c r="AI48" s="56" t="e">
        <f>IF(AND('Mapa final'!#REF!="Muy Baja",'Mapa final'!#REF!="Catastrófico"),CONCATENATE("R3C",'Mapa final'!#REF!),"")</f>
        <v>#REF!</v>
      </c>
      <c r="AJ48" s="56" t="e">
        <f>IF(AND('Mapa final'!#REF!="Muy Baja",'Mapa final'!#REF!="Catastrófico"),CONCATENATE("R3C",'Mapa final'!#REF!),"")</f>
        <v>#REF!</v>
      </c>
      <c r="AK48" s="56" t="e">
        <f>IF(AND('Mapa final'!#REF!="Muy Baja",'Mapa final'!#REF!="Catastrófico"),CONCATENATE("R3C",'Mapa final'!#REF!),"")</f>
        <v>#REF!</v>
      </c>
      <c r="AL48" s="56" t="e">
        <f>IF(AND('Mapa final'!#REF!="Muy Baja",'Mapa final'!#REF!="Catastrófico"),CONCATENATE("R3C",'Mapa final'!#REF!),"")</f>
        <v>#REF!</v>
      </c>
      <c r="AM48" s="57" t="e">
        <f>IF(AND('Mapa final'!#REF!="Muy Baja",'Mapa final'!#REF!="Catastrófico"),CONCATENATE("R3C",'Mapa final'!#REF!),"")</f>
        <v>#REF!</v>
      </c>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row>
    <row r="49" spans="1:80" ht="15" customHeight="1" x14ac:dyDescent="0.25">
      <c r="A49" s="84"/>
      <c r="B49" s="243"/>
      <c r="C49" s="243"/>
      <c r="D49" s="244"/>
      <c r="E49" s="344"/>
      <c r="F49" s="345"/>
      <c r="G49" s="345"/>
      <c r="H49" s="345"/>
      <c r="I49" s="360"/>
      <c r="J49" s="77" t="str">
        <f>IF(AND('Mapa final'!$Y$13="Muy Baja",'Mapa final'!$AA$13="Leve"),CONCATENATE("R4C",'Mapa final'!$O$13),"")</f>
        <v/>
      </c>
      <c r="K49" s="78" t="e">
        <f>IF(AND('Mapa final'!#REF!="Muy Baja",'Mapa final'!#REF!="Leve"),CONCATENATE("R4C",'Mapa final'!#REF!),"")</f>
        <v>#REF!</v>
      </c>
      <c r="L49" s="78" t="e">
        <f>IF(AND('Mapa final'!#REF!="Muy Baja",'Mapa final'!#REF!="Leve"),CONCATENATE("R4C",'Mapa final'!#REF!),"")</f>
        <v>#REF!</v>
      </c>
      <c r="M49" s="78" t="e">
        <f>IF(AND('Mapa final'!#REF!="Muy Baja",'Mapa final'!#REF!="Leve"),CONCATENATE("R4C",'Mapa final'!#REF!),"")</f>
        <v>#REF!</v>
      </c>
      <c r="N49" s="78" t="e">
        <f>IF(AND('Mapa final'!#REF!="Muy Baja",'Mapa final'!#REF!="Leve"),CONCATENATE("R4C",'Mapa final'!#REF!),"")</f>
        <v>#REF!</v>
      </c>
      <c r="O49" s="79" t="e">
        <f>IF(AND('Mapa final'!#REF!="Muy Baja",'Mapa final'!#REF!="Leve"),CONCATENATE("R4C",'Mapa final'!#REF!),"")</f>
        <v>#REF!</v>
      </c>
      <c r="P49" s="77" t="str">
        <f>IF(AND('Mapa final'!$Y$13="Muy Baja",'Mapa final'!$AA$13="Menor"),CONCATENATE("R4C",'Mapa final'!$O$13),"")</f>
        <v/>
      </c>
      <c r="Q49" s="78" t="e">
        <f>IF(AND('Mapa final'!#REF!="Muy Baja",'Mapa final'!#REF!="Menor"),CONCATENATE("R4C",'Mapa final'!#REF!),"")</f>
        <v>#REF!</v>
      </c>
      <c r="R49" s="78" t="e">
        <f>IF(AND('Mapa final'!#REF!="Muy Baja",'Mapa final'!#REF!="Menor"),CONCATENATE("R4C",'Mapa final'!#REF!),"")</f>
        <v>#REF!</v>
      </c>
      <c r="S49" s="78" t="e">
        <f>IF(AND('Mapa final'!#REF!="Muy Baja",'Mapa final'!#REF!="Menor"),CONCATENATE("R4C",'Mapa final'!#REF!),"")</f>
        <v>#REF!</v>
      </c>
      <c r="T49" s="78" t="e">
        <f>IF(AND('Mapa final'!#REF!="Muy Baja",'Mapa final'!#REF!="Menor"),CONCATENATE("R4C",'Mapa final'!#REF!),"")</f>
        <v>#REF!</v>
      </c>
      <c r="U49" s="79" t="e">
        <f>IF(AND('Mapa final'!#REF!="Muy Baja",'Mapa final'!#REF!="Menor"),CONCATENATE("R4C",'Mapa final'!#REF!),"")</f>
        <v>#REF!</v>
      </c>
      <c r="V49" s="68" t="str">
        <f>IF(AND('Mapa final'!$Y$13="Muy Baja",'Mapa final'!$AA$13="Moderado"),CONCATENATE("R4C",'Mapa final'!$O$13),"")</f>
        <v/>
      </c>
      <c r="W49" s="69" t="e">
        <f>IF(AND('Mapa final'!#REF!="Muy Baja",'Mapa final'!#REF!="Moderado"),CONCATENATE("R4C",'Mapa final'!#REF!),"")</f>
        <v>#REF!</v>
      </c>
      <c r="X49" s="69" t="e">
        <f>IF(AND('Mapa final'!#REF!="Muy Baja",'Mapa final'!#REF!="Moderado"),CONCATENATE("R4C",'Mapa final'!#REF!),"")</f>
        <v>#REF!</v>
      </c>
      <c r="Y49" s="69" t="e">
        <f>IF(AND('Mapa final'!#REF!="Muy Baja",'Mapa final'!#REF!="Moderado"),CONCATENATE("R4C",'Mapa final'!#REF!),"")</f>
        <v>#REF!</v>
      </c>
      <c r="Z49" s="69" t="e">
        <f>IF(AND('Mapa final'!#REF!="Muy Baja",'Mapa final'!#REF!="Moderado"),CONCATENATE("R4C",'Mapa final'!#REF!),"")</f>
        <v>#REF!</v>
      </c>
      <c r="AA49" s="70" t="e">
        <f>IF(AND('Mapa final'!#REF!="Muy Baja",'Mapa final'!#REF!="Moderado"),CONCATENATE("R4C",'Mapa final'!#REF!),"")</f>
        <v>#REF!</v>
      </c>
      <c r="AB49" s="52" t="str">
        <f>IF(AND('Mapa final'!$Y$13="Muy Baja",'Mapa final'!$AA$13="Mayor"),CONCATENATE("R4C",'Mapa final'!$O$13),"")</f>
        <v/>
      </c>
      <c r="AC49" s="53" t="e">
        <f>IF(AND('Mapa final'!#REF!="Muy Baja",'Mapa final'!#REF!="Mayor"),CONCATENATE("R4C",'Mapa final'!#REF!),"")</f>
        <v>#REF!</v>
      </c>
      <c r="AD49" s="53" t="e">
        <f>IF(AND('Mapa final'!#REF!="Muy Baja",'Mapa final'!#REF!="Mayor"),CONCATENATE("R4C",'Mapa final'!#REF!),"")</f>
        <v>#REF!</v>
      </c>
      <c r="AE49" s="53" t="e">
        <f>IF(AND('Mapa final'!#REF!="Muy Baja",'Mapa final'!#REF!="Mayor"),CONCATENATE("R4C",'Mapa final'!#REF!),"")</f>
        <v>#REF!</v>
      </c>
      <c r="AF49" s="53" t="e">
        <f>IF(AND('Mapa final'!#REF!="Muy Baja",'Mapa final'!#REF!="Mayor"),CONCATENATE("R4C",'Mapa final'!#REF!),"")</f>
        <v>#REF!</v>
      </c>
      <c r="AG49" s="54" t="e">
        <f>IF(AND('Mapa final'!#REF!="Muy Baja",'Mapa final'!#REF!="Mayor"),CONCATENATE("R4C",'Mapa final'!#REF!),"")</f>
        <v>#REF!</v>
      </c>
      <c r="AH49" s="55" t="str">
        <f>IF(AND('Mapa final'!$Y$13="Muy Baja",'Mapa final'!$AA$13="Catastrófico"),CONCATENATE("R4C",'Mapa final'!$O$13),"")</f>
        <v/>
      </c>
      <c r="AI49" s="56" t="e">
        <f>IF(AND('Mapa final'!#REF!="Muy Baja",'Mapa final'!#REF!="Catastrófico"),CONCATENATE("R4C",'Mapa final'!#REF!),"")</f>
        <v>#REF!</v>
      </c>
      <c r="AJ49" s="56" t="e">
        <f>IF(AND('Mapa final'!#REF!="Muy Baja",'Mapa final'!#REF!="Catastrófico"),CONCATENATE("R4C",'Mapa final'!#REF!),"")</f>
        <v>#REF!</v>
      </c>
      <c r="AK49" s="56" t="e">
        <f>IF(AND('Mapa final'!#REF!="Muy Baja",'Mapa final'!#REF!="Catastrófico"),CONCATENATE("R4C",'Mapa final'!#REF!),"")</f>
        <v>#REF!</v>
      </c>
      <c r="AL49" s="56" t="e">
        <f>IF(AND('Mapa final'!#REF!="Muy Baja",'Mapa final'!#REF!="Catastrófico"),CONCATENATE("R4C",'Mapa final'!#REF!),"")</f>
        <v>#REF!</v>
      </c>
      <c r="AM49" s="57" t="e">
        <f>IF(AND('Mapa final'!#REF!="Muy Baja",'Mapa final'!#REF!="Catastrófico"),CONCATENATE("R4C",'Mapa final'!#REF!),"")</f>
        <v>#REF!</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row>
    <row r="50" spans="1:80" ht="15" customHeight="1" x14ac:dyDescent="0.25">
      <c r="A50" s="84"/>
      <c r="B50" s="243"/>
      <c r="C50" s="243"/>
      <c r="D50" s="244"/>
      <c r="E50" s="344"/>
      <c r="F50" s="345"/>
      <c r="G50" s="345"/>
      <c r="H50" s="345"/>
      <c r="I50" s="360"/>
      <c r="J50" s="77" t="str">
        <f>IF(AND('Mapa final'!$Y$14="Muy Baja",'Mapa final'!$AA$14="Leve"),CONCATENATE("R5C",'Mapa final'!$O$14),"")</f>
        <v/>
      </c>
      <c r="K50" s="78" t="e">
        <f>IF(AND('Mapa final'!#REF!="Muy Baja",'Mapa final'!#REF!="Leve"),CONCATENATE("R5C",'Mapa final'!#REF!),"")</f>
        <v>#REF!</v>
      </c>
      <c r="L50" s="78" t="e">
        <f>IF(AND('Mapa final'!#REF!="Muy Baja",'Mapa final'!#REF!="Leve"),CONCATENATE("R5C",'Mapa final'!#REF!),"")</f>
        <v>#REF!</v>
      </c>
      <c r="M50" s="78" t="e">
        <f>IF(AND('Mapa final'!#REF!="Muy Baja",'Mapa final'!#REF!="Leve"),CONCATENATE("R5C",'Mapa final'!#REF!),"")</f>
        <v>#REF!</v>
      </c>
      <c r="N50" s="78" t="e">
        <f>IF(AND('Mapa final'!#REF!="Muy Baja",'Mapa final'!#REF!="Leve"),CONCATENATE("R5C",'Mapa final'!#REF!),"")</f>
        <v>#REF!</v>
      </c>
      <c r="O50" s="79" t="e">
        <f>IF(AND('Mapa final'!#REF!="Muy Baja",'Mapa final'!#REF!="Leve"),CONCATENATE("R5C",'Mapa final'!#REF!),"")</f>
        <v>#REF!</v>
      </c>
      <c r="P50" s="77" t="str">
        <f>IF(AND('Mapa final'!$Y$14="Muy Baja",'Mapa final'!$AA$14="Menor"),CONCATENATE("R5C",'Mapa final'!$O$14),"")</f>
        <v/>
      </c>
      <c r="Q50" s="78" t="e">
        <f>IF(AND('Mapa final'!#REF!="Muy Baja",'Mapa final'!#REF!="Menor"),CONCATENATE("R5C",'Mapa final'!#REF!),"")</f>
        <v>#REF!</v>
      </c>
      <c r="R50" s="78" t="e">
        <f>IF(AND('Mapa final'!#REF!="Muy Baja",'Mapa final'!#REF!="Menor"),CONCATENATE("R5C",'Mapa final'!#REF!),"")</f>
        <v>#REF!</v>
      </c>
      <c r="S50" s="78" t="e">
        <f>IF(AND('Mapa final'!#REF!="Muy Baja",'Mapa final'!#REF!="Menor"),CONCATENATE("R5C",'Mapa final'!#REF!),"")</f>
        <v>#REF!</v>
      </c>
      <c r="T50" s="78" t="e">
        <f>IF(AND('Mapa final'!#REF!="Muy Baja",'Mapa final'!#REF!="Menor"),CONCATENATE("R5C",'Mapa final'!#REF!),"")</f>
        <v>#REF!</v>
      </c>
      <c r="U50" s="79" t="e">
        <f>IF(AND('Mapa final'!#REF!="Muy Baja",'Mapa final'!#REF!="Menor"),CONCATENATE("R5C",'Mapa final'!#REF!),"")</f>
        <v>#REF!</v>
      </c>
      <c r="V50" s="68" t="str">
        <f>IF(AND('Mapa final'!$Y$14="Muy Baja",'Mapa final'!$AA$14="Moderado"),CONCATENATE("R5C",'Mapa final'!$O$14),"")</f>
        <v/>
      </c>
      <c r="W50" s="69" t="e">
        <f>IF(AND('Mapa final'!#REF!="Muy Baja",'Mapa final'!#REF!="Moderado"),CONCATENATE("R5C",'Mapa final'!#REF!),"")</f>
        <v>#REF!</v>
      </c>
      <c r="X50" s="69" t="e">
        <f>IF(AND('Mapa final'!#REF!="Muy Baja",'Mapa final'!#REF!="Moderado"),CONCATENATE("R5C",'Mapa final'!#REF!),"")</f>
        <v>#REF!</v>
      </c>
      <c r="Y50" s="69" t="e">
        <f>IF(AND('Mapa final'!#REF!="Muy Baja",'Mapa final'!#REF!="Moderado"),CONCATENATE("R5C",'Mapa final'!#REF!),"")</f>
        <v>#REF!</v>
      </c>
      <c r="Z50" s="69" t="e">
        <f>IF(AND('Mapa final'!#REF!="Muy Baja",'Mapa final'!#REF!="Moderado"),CONCATENATE("R5C",'Mapa final'!#REF!),"")</f>
        <v>#REF!</v>
      </c>
      <c r="AA50" s="70" t="e">
        <f>IF(AND('Mapa final'!#REF!="Muy Baja",'Mapa final'!#REF!="Moderado"),CONCATENATE("R5C",'Mapa final'!#REF!),"")</f>
        <v>#REF!</v>
      </c>
      <c r="AB50" s="52" t="str">
        <f>IF(AND('Mapa final'!$Y$14="Muy Baja",'Mapa final'!$AA$14="Mayor"),CONCATENATE("R5C",'Mapa final'!$O$14),"")</f>
        <v/>
      </c>
      <c r="AC50" s="53" t="e">
        <f>IF(AND('Mapa final'!#REF!="Muy Baja",'Mapa final'!#REF!="Mayor"),CONCATENATE("R5C",'Mapa final'!#REF!),"")</f>
        <v>#REF!</v>
      </c>
      <c r="AD50" s="58" t="e">
        <f>IF(AND('Mapa final'!#REF!="Muy Baja",'Mapa final'!#REF!="Mayor"),CONCATENATE("R5C",'Mapa final'!#REF!),"")</f>
        <v>#REF!</v>
      </c>
      <c r="AE50" s="58" t="e">
        <f>IF(AND('Mapa final'!#REF!="Muy Baja",'Mapa final'!#REF!="Mayor"),CONCATENATE("R5C",'Mapa final'!#REF!),"")</f>
        <v>#REF!</v>
      </c>
      <c r="AF50" s="58" t="e">
        <f>IF(AND('Mapa final'!#REF!="Muy Baja",'Mapa final'!#REF!="Mayor"),CONCATENATE("R5C",'Mapa final'!#REF!),"")</f>
        <v>#REF!</v>
      </c>
      <c r="AG50" s="54" t="e">
        <f>IF(AND('Mapa final'!#REF!="Muy Baja",'Mapa final'!#REF!="Mayor"),CONCATENATE("R5C",'Mapa final'!#REF!),"")</f>
        <v>#REF!</v>
      </c>
      <c r="AH50" s="55" t="str">
        <f>IF(AND('Mapa final'!$Y$14="Muy Baja",'Mapa final'!$AA$14="Catastrófico"),CONCATENATE("R5C",'Mapa final'!$O$14),"")</f>
        <v/>
      </c>
      <c r="AI50" s="56" t="e">
        <f>IF(AND('Mapa final'!#REF!="Muy Baja",'Mapa final'!#REF!="Catastrófico"),CONCATENATE("R5C",'Mapa final'!#REF!),"")</f>
        <v>#REF!</v>
      </c>
      <c r="AJ50" s="56" t="e">
        <f>IF(AND('Mapa final'!#REF!="Muy Baja",'Mapa final'!#REF!="Catastrófico"),CONCATENATE("R5C",'Mapa final'!#REF!),"")</f>
        <v>#REF!</v>
      </c>
      <c r="AK50" s="56" t="e">
        <f>IF(AND('Mapa final'!#REF!="Muy Baja",'Mapa final'!#REF!="Catastrófico"),CONCATENATE("R5C",'Mapa final'!#REF!),"")</f>
        <v>#REF!</v>
      </c>
      <c r="AL50" s="56" t="e">
        <f>IF(AND('Mapa final'!#REF!="Muy Baja",'Mapa final'!#REF!="Catastrófico"),CONCATENATE("R5C",'Mapa final'!#REF!),"")</f>
        <v>#REF!</v>
      </c>
      <c r="AM50" s="57" t="e">
        <f>IF(AND('Mapa final'!#REF!="Muy Baja",'Mapa final'!#REF!="Catastrófico"),CONCATENATE("R5C",'Mapa final'!#REF!),"")</f>
        <v>#REF!</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row>
    <row r="51" spans="1:80" ht="15" customHeight="1" x14ac:dyDescent="0.25">
      <c r="A51" s="84"/>
      <c r="B51" s="243"/>
      <c r="C51" s="243"/>
      <c r="D51" s="244"/>
      <c r="E51" s="344"/>
      <c r="F51" s="345"/>
      <c r="G51" s="345"/>
      <c r="H51" s="345"/>
      <c r="I51" s="360"/>
      <c r="J51" s="77" t="str">
        <f>IF(AND('Mapa final'!$Y$15="Muy Baja",'Mapa final'!$AA$15="Leve"),CONCATENATE("R6C",'Mapa final'!$O$15),"")</f>
        <v/>
      </c>
      <c r="K51" s="78" t="e">
        <f>IF(AND('Mapa final'!#REF!="Muy Baja",'Mapa final'!#REF!="Leve"),CONCATENATE("R6C",'Mapa final'!#REF!),"")</f>
        <v>#REF!</v>
      </c>
      <c r="L51" s="78" t="e">
        <f>IF(AND('Mapa final'!#REF!="Muy Baja",'Mapa final'!#REF!="Leve"),CONCATENATE("R6C",'Mapa final'!#REF!),"")</f>
        <v>#REF!</v>
      </c>
      <c r="M51" s="78" t="e">
        <f>IF(AND('Mapa final'!#REF!="Muy Baja",'Mapa final'!#REF!="Leve"),CONCATENATE("R6C",'Mapa final'!#REF!),"")</f>
        <v>#REF!</v>
      </c>
      <c r="N51" s="78" t="e">
        <f>IF(AND('Mapa final'!#REF!="Muy Baja",'Mapa final'!#REF!="Leve"),CONCATENATE("R6C",'Mapa final'!#REF!),"")</f>
        <v>#REF!</v>
      </c>
      <c r="O51" s="79" t="e">
        <f>IF(AND('Mapa final'!#REF!="Muy Baja",'Mapa final'!#REF!="Leve"),CONCATENATE("R6C",'Mapa final'!#REF!),"")</f>
        <v>#REF!</v>
      </c>
      <c r="P51" s="77" t="str">
        <f>IF(AND('Mapa final'!$Y$15="Muy Baja",'Mapa final'!$AA$15="Menor"),CONCATENATE("R6C",'Mapa final'!$O$15),"")</f>
        <v/>
      </c>
      <c r="Q51" s="78" t="e">
        <f>IF(AND('Mapa final'!#REF!="Muy Baja",'Mapa final'!#REF!="Menor"),CONCATENATE("R6C",'Mapa final'!#REF!),"")</f>
        <v>#REF!</v>
      </c>
      <c r="R51" s="78" t="e">
        <f>IF(AND('Mapa final'!#REF!="Muy Baja",'Mapa final'!#REF!="Menor"),CONCATENATE("R6C",'Mapa final'!#REF!),"")</f>
        <v>#REF!</v>
      </c>
      <c r="S51" s="78" t="e">
        <f>IF(AND('Mapa final'!#REF!="Muy Baja",'Mapa final'!#REF!="Menor"),CONCATENATE("R6C",'Mapa final'!#REF!),"")</f>
        <v>#REF!</v>
      </c>
      <c r="T51" s="78" t="e">
        <f>IF(AND('Mapa final'!#REF!="Muy Baja",'Mapa final'!#REF!="Menor"),CONCATENATE("R6C",'Mapa final'!#REF!),"")</f>
        <v>#REF!</v>
      </c>
      <c r="U51" s="79" t="e">
        <f>IF(AND('Mapa final'!#REF!="Muy Baja",'Mapa final'!#REF!="Menor"),CONCATENATE("R6C",'Mapa final'!#REF!),"")</f>
        <v>#REF!</v>
      </c>
      <c r="V51" s="68" t="str">
        <f>IF(AND('Mapa final'!$Y$15="Muy Baja",'Mapa final'!$AA$15="Moderado"),CONCATENATE("R6C",'Mapa final'!$O$15),"")</f>
        <v/>
      </c>
      <c r="W51" s="69" t="e">
        <f>IF(AND('Mapa final'!#REF!="Muy Baja",'Mapa final'!#REF!="Moderado"),CONCATENATE("R6C",'Mapa final'!#REF!),"")</f>
        <v>#REF!</v>
      </c>
      <c r="X51" s="69" t="e">
        <f>IF(AND('Mapa final'!#REF!="Muy Baja",'Mapa final'!#REF!="Moderado"),CONCATENATE("R6C",'Mapa final'!#REF!),"")</f>
        <v>#REF!</v>
      </c>
      <c r="Y51" s="69" t="e">
        <f>IF(AND('Mapa final'!#REF!="Muy Baja",'Mapa final'!#REF!="Moderado"),CONCATENATE("R6C",'Mapa final'!#REF!),"")</f>
        <v>#REF!</v>
      </c>
      <c r="Z51" s="69" t="e">
        <f>IF(AND('Mapa final'!#REF!="Muy Baja",'Mapa final'!#REF!="Moderado"),CONCATENATE("R6C",'Mapa final'!#REF!),"")</f>
        <v>#REF!</v>
      </c>
      <c r="AA51" s="70" t="e">
        <f>IF(AND('Mapa final'!#REF!="Muy Baja",'Mapa final'!#REF!="Moderado"),CONCATENATE("R6C",'Mapa final'!#REF!),"")</f>
        <v>#REF!</v>
      </c>
      <c r="AB51" s="52" t="str">
        <f>IF(AND('Mapa final'!$Y$15="Muy Baja",'Mapa final'!$AA$15="Mayor"),CONCATENATE("R6C",'Mapa final'!$O$15),"")</f>
        <v/>
      </c>
      <c r="AC51" s="53" t="e">
        <f>IF(AND('Mapa final'!#REF!="Muy Baja",'Mapa final'!#REF!="Mayor"),CONCATENATE("R6C",'Mapa final'!#REF!),"")</f>
        <v>#REF!</v>
      </c>
      <c r="AD51" s="58" t="e">
        <f>IF(AND('Mapa final'!#REF!="Muy Baja",'Mapa final'!#REF!="Mayor"),CONCATENATE("R6C",'Mapa final'!#REF!),"")</f>
        <v>#REF!</v>
      </c>
      <c r="AE51" s="58" t="e">
        <f>IF(AND('Mapa final'!#REF!="Muy Baja",'Mapa final'!#REF!="Mayor"),CONCATENATE("R6C",'Mapa final'!#REF!),"")</f>
        <v>#REF!</v>
      </c>
      <c r="AF51" s="58" t="e">
        <f>IF(AND('Mapa final'!#REF!="Muy Baja",'Mapa final'!#REF!="Mayor"),CONCATENATE("R6C",'Mapa final'!#REF!),"")</f>
        <v>#REF!</v>
      </c>
      <c r="AG51" s="54" t="e">
        <f>IF(AND('Mapa final'!#REF!="Muy Baja",'Mapa final'!#REF!="Mayor"),CONCATENATE("R6C",'Mapa final'!#REF!),"")</f>
        <v>#REF!</v>
      </c>
      <c r="AH51" s="55" t="str">
        <f>IF(AND('Mapa final'!$Y$15="Muy Baja",'Mapa final'!$AA$15="Catastrófico"),CONCATENATE("R6C",'Mapa final'!$O$15),"")</f>
        <v/>
      </c>
      <c r="AI51" s="56" t="e">
        <f>IF(AND('Mapa final'!#REF!="Muy Baja",'Mapa final'!#REF!="Catastrófico"),CONCATENATE("R6C",'Mapa final'!#REF!),"")</f>
        <v>#REF!</v>
      </c>
      <c r="AJ51" s="56" t="e">
        <f>IF(AND('Mapa final'!#REF!="Muy Baja",'Mapa final'!#REF!="Catastrófico"),CONCATENATE("R6C",'Mapa final'!#REF!),"")</f>
        <v>#REF!</v>
      </c>
      <c r="AK51" s="56" t="e">
        <f>IF(AND('Mapa final'!#REF!="Muy Baja",'Mapa final'!#REF!="Catastrófico"),CONCATENATE("R6C",'Mapa final'!#REF!),"")</f>
        <v>#REF!</v>
      </c>
      <c r="AL51" s="56" t="e">
        <f>IF(AND('Mapa final'!#REF!="Muy Baja",'Mapa final'!#REF!="Catastrófico"),CONCATENATE("R6C",'Mapa final'!#REF!),"")</f>
        <v>#REF!</v>
      </c>
      <c r="AM51" s="57" t="e">
        <f>IF(AND('Mapa final'!#REF!="Muy Baja",'Mapa final'!#REF!="Catastrófico"),CONCATENATE("R6C",'Mapa final'!#REF!),"")</f>
        <v>#REF!</v>
      </c>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row>
    <row r="52" spans="1:80" ht="15" customHeight="1" x14ac:dyDescent="0.25">
      <c r="A52" s="84"/>
      <c r="B52" s="243"/>
      <c r="C52" s="243"/>
      <c r="D52" s="244"/>
      <c r="E52" s="344"/>
      <c r="F52" s="345"/>
      <c r="G52" s="345"/>
      <c r="H52" s="345"/>
      <c r="I52" s="360"/>
      <c r="J52" s="77" t="str">
        <f>IF(AND('Mapa final'!$Y$16="Muy Baja",'Mapa final'!$AA$16="Leve"),CONCATENATE("R7C",'Mapa final'!$O$16),"")</f>
        <v/>
      </c>
      <c r="K52" s="78" t="e">
        <f>IF(AND('Mapa final'!#REF!="Muy Baja",'Mapa final'!#REF!="Leve"),CONCATENATE("R7C",'Mapa final'!#REF!),"")</f>
        <v>#REF!</v>
      </c>
      <c r="L52" s="78" t="e">
        <f>IF(AND('Mapa final'!#REF!="Muy Baja",'Mapa final'!#REF!="Leve"),CONCATENATE("R7C",'Mapa final'!#REF!),"")</f>
        <v>#REF!</v>
      </c>
      <c r="M52" s="78" t="e">
        <f>IF(AND('Mapa final'!#REF!="Muy Baja",'Mapa final'!#REF!="Leve"),CONCATENATE("R7C",'Mapa final'!#REF!),"")</f>
        <v>#REF!</v>
      </c>
      <c r="N52" s="78" t="e">
        <f>IF(AND('Mapa final'!#REF!="Muy Baja",'Mapa final'!#REF!="Leve"),CONCATENATE("R7C",'Mapa final'!#REF!),"")</f>
        <v>#REF!</v>
      </c>
      <c r="O52" s="79" t="e">
        <f>IF(AND('Mapa final'!#REF!="Muy Baja",'Mapa final'!#REF!="Leve"),CONCATENATE("R7C",'Mapa final'!#REF!),"")</f>
        <v>#REF!</v>
      </c>
      <c r="P52" s="77" t="str">
        <f>IF(AND('Mapa final'!$Y$16="Muy Baja",'Mapa final'!$AA$16="Menor"),CONCATENATE("R7C",'Mapa final'!$O$16),"")</f>
        <v/>
      </c>
      <c r="Q52" s="78" t="e">
        <f>IF(AND('Mapa final'!#REF!="Muy Baja",'Mapa final'!#REF!="Menor"),CONCATENATE("R7C",'Mapa final'!#REF!),"")</f>
        <v>#REF!</v>
      </c>
      <c r="R52" s="78" t="e">
        <f>IF(AND('Mapa final'!#REF!="Muy Baja",'Mapa final'!#REF!="Menor"),CONCATENATE("R7C",'Mapa final'!#REF!),"")</f>
        <v>#REF!</v>
      </c>
      <c r="S52" s="78" t="e">
        <f>IF(AND('Mapa final'!#REF!="Muy Baja",'Mapa final'!#REF!="Menor"),CONCATENATE("R7C",'Mapa final'!#REF!),"")</f>
        <v>#REF!</v>
      </c>
      <c r="T52" s="78" t="e">
        <f>IF(AND('Mapa final'!#REF!="Muy Baja",'Mapa final'!#REF!="Menor"),CONCATENATE("R7C",'Mapa final'!#REF!),"")</f>
        <v>#REF!</v>
      </c>
      <c r="U52" s="79" t="e">
        <f>IF(AND('Mapa final'!#REF!="Muy Baja",'Mapa final'!#REF!="Menor"),CONCATENATE("R7C",'Mapa final'!#REF!),"")</f>
        <v>#REF!</v>
      </c>
      <c r="V52" s="68" t="str">
        <f>IF(AND('Mapa final'!$Y$16="Muy Baja",'Mapa final'!$AA$16="Moderado"),CONCATENATE("R7C",'Mapa final'!$O$16),"")</f>
        <v/>
      </c>
      <c r="W52" s="69" t="e">
        <f>IF(AND('Mapa final'!#REF!="Muy Baja",'Mapa final'!#REF!="Moderado"),CONCATENATE("R7C",'Mapa final'!#REF!),"")</f>
        <v>#REF!</v>
      </c>
      <c r="X52" s="69" t="e">
        <f>IF(AND('Mapa final'!#REF!="Muy Baja",'Mapa final'!#REF!="Moderado"),CONCATENATE("R7C",'Mapa final'!#REF!),"")</f>
        <v>#REF!</v>
      </c>
      <c r="Y52" s="69" t="e">
        <f>IF(AND('Mapa final'!#REF!="Muy Baja",'Mapa final'!#REF!="Moderado"),CONCATENATE("R7C",'Mapa final'!#REF!),"")</f>
        <v>#REF!</v>
      </c>
      <c r="Z52" s="69" t="e">
        <f>IF(AND('Mapa final'!#REF!="Muy Baja",'Mapa final'!#REF!="Moderado"),CONCATENATE("R7C",'Mapa final'!#REF!),"")</f>
        <v>#REF!</v>
      </c>
      <c r="AA52" s="70" t="e">
        <f>IF(AND('Mapa final'!#REF!="Muy Baja",'Mapa final'!#REF!="Moderado"),CONCATENATE("R7C",'Mapa final'!#REF!),"")</f>
        <v>#REF!</v>
      </c>
      <c r="AB52" s="52" t="str">
        <f>IF(AND('Mapa final'!$Y$16="Muy Baja",'Mapa final'!$AA$16="Mayor"),CONCATENATE("R7C",'Mapa final'!$O$16),"")</f>
        <v/>
      </c>
      <c r="AC52" s="53" t="e">
        <f>IF(AND('Mapa final'!#REF!="Muy Baja",'Mapa final'!#REF!="Mayor"),CONCATENATE("R7C",'Mapa final'!#REF!),"")</f>
        <v>#REF!</v>
      </c>
      <c r="AD52" s="58" t="e">
        <f>IF(AND('Mapa final'!#REF!="Muy Baja",'Mapa final'!#REF!="Mayor"),CONCATENATE("R7C",'Mapa final'!#REF!),"")</f>
        <v>#REF!</v>
      </c>
      <c r="AE52" s="58" t="e">
        <f>IF(AND('Mapa final'!#REF!="Muy Baja",'Mapa final'!#REF!="Mayor"),CONCATENATE("R7C",'Mapa final'!#REF!),"")</f>
        <v>#REF!</v>
      </c>
      <c r="AF52" s="58" t="e">
        <f>IF(AND('Mapa final'!#REF!="Muy Baja",'Mapa final'!#REF!="Mayor"),CONCATENATE("R7C",'Mapa final'!#REF!),"")</f>
        <v>#REF!</v>
      </c>
      <c r="AG52" s="54" t="e">
        <f>IF(AND('Mapa final'!#REF!="Muy Baja",'Mapa final'!#REF!="Mayor"),CONCATENATE("R7C",'Mapa final'!#REF!),"")</f>
        <v>#REF!</v>
      </c>
      <c r="AH52" s="55" t="str">
        <f>IF(AND('Mapa final'!$Y$16="Muy Baja",'Mapa final'!$AA$16="Catastrófico"),CONCATENATE("R7C",'Mapa final'!$O$16),"")</f>
        <v/>
      </c>
      <c r="AI52" s="56" t="e">
        <f>IF(AND('Mapa final'!#REF!="Muy Baja",'Mapa final'!#REF!="Catastrófico"),CONCATENATE("R7C",'Mapa final'!#REF!),"")</f>
        <v>#REF!</v>
      </c>
      <c r="AJ52" s="56" t="e">
        <f>IF(AND('Mapa final'!#REF!="Muy Baja",'Mapa final'!#REF!="Catastrófico"),CONCATENATE("R7C",'Mapa final'!#REF!),"")</f>
        <v>#REF!</v>
      </c>
      <c r="AK52" s="56" t="e">
        <f>IF(AND('Mapa final'!#REF!="Muy Baja",'Mapa final'!#REF!="Catastrófico"),CONCATENATE("R7C",'Mapa final'!#REF!),"")</f>
        <v>#REF!</v>
      </c>
      <c r="AL52" s="56" t="e">
        <f>IF(AND('Mapa final'!#REF!="Muy Baja",'Mapa final'!#REF!="Catastrófico"),CONCATENATE("R7C",'Mapa final'!#REF!),"")</f>
        <v>#REF!</v>
      </c>
      <c r="AM52" s="57" t="e">
        <f>IF(AND('Mapa final'!#REF!="Muy Baja",'Mapa final'!#REF!="Catastrófico"),CONCATENATE("R7C",'Mapa final'!#REF!),"")</f>
        <v>#REF!</v>
      </c>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row>
    <row r="53" spans="1:80" ht="15" customHeight="1" x14ac:dyDescent="0.25">
      <c r="A53" s="84"/>
      <c r="B53" s="243"/>
      <c r="C53" s="243"/>
      <c r="D53" s="244"/>
      <c r="E53" s="344"/>
      <c r="F53" s="345"/>
      <c r="G53" s="345"/>
      <c r="H53" s="345"/>
      <c r="I53" s="360"/>
      <c r="J53" s="77" t="str">
        <f>IF(AND('Mapa final'!$Y$17="Muy Baja",'Mapa final'!$AA$17="Leve"),CONCATENATE("R8C",'Mapa final'!$O$17),"")</f>
        <v/>
      </c>
      <c r="K53" s="78" t="str">
        <f>IF(AND('Mapa final'!$Y$18="Muy Baja",'Mapa final'!$AA$18="Leve"),CONCATENATE("R8C",'Mapa final'!$O$18),"")</f>
        <v/>
      </c>
      <c r="L53" s="78" t="str">
        <f>IF(AND('Mapa final'!$Y$19="Muy Baja",'Mapa final'!$AA$19="Leve"),CONCATENATE("R8C",'Mapa final'!$O$19),"")</f>
        <v/>
      </c>
      <c r="M53" s="78" t="str">
        <f>IF(AND('Mapa final'!$Y$20="Muy Baja",'Mapa final'!$AA$20="Leve"),CONCATENATE("R8C",'Mapa final'!$O$20),"")</f>
        <v/>
      </c>
      <c r="N53" s="78" t="str">
        <f>IF(AND('Mapa final'!$Y$21="Muy Baja",'Mapa final'!$AA$21="Leve"),CONCATENATE("R8C",'Mapa final'!$O$21),"")</f>
        <v/>
      </c>
      <c r="O53" s="79" t="str">
        <f>IF(AND('Mapa final'!$Y$22="Muy Baja",'Mapa final'!$AA$22="Leve"),CONCATENATE("R8C",'Mapa final'!$O$22),"")</f>
        <v/>
      </c>
      <c r="P53" s="77" t="str">
        <f>IF(AND('Mapa final'!$Y$17="Muy Baja",'Mapa final'!$AA$17="Menor"),CONCATENATE("R8C",'Mapa final'!$O$17),"")</f>
        <v/>
      </c>
      <c r="Q53" s="78" t="str">
        <f>IF(AND('Mapa final'!$Y$18="Muy Baja",'Mapa final'!$AA$18="Menor"),CONCATENATE("R8C",'Mapa final'!$O$18),"")</f>
        <v/>
      </c>
      <c r="R53" s="78" t="str">
        <f>IF(AND('Mapa final'!$Y$19="Muy Baja",'Mapa final'!$AA$19="Menor"),CONCATENATE("R8C",'Mapa final'!$O$19),"")</f>
        <v/>
      </c>
      <c r="S53" s="78" t="str">
        <f>IF(AND('Mapa final'!$Y$20="Muy Baja",'Mapa final'!$AA$20="Menor"),CONCATENATE("R8C",'Mapa final'!$O$20),"")</f>
        <v/>
      </c>
      <c r="T53" s="78" t="str">
        <f>IF(AND('Mapa final'!$Y$21="Muy Baja",'Mapa final'!$AA$21="Menor"),CONCATENATE("R8C",'Mapa final'!$O$21),"")</f>
        <v/>
      </c>
      <c r="U53" s="79" t="str">
        <f>IF(AND('Mapa final'!$Y$22="Muy Baja",'Mapa final'!$AA$22="Menor"),CONCATENATE("R8C",'Mapa final'!$O$22),"")</f>
        <v/>
      </c>
      <c r="V53" s="68" t="str">
        <f>IF(AND('Mapa final'!$Y$17="Muy Baja",'Mapa final'!$AA$17="Moderado"),CONCATENATE("R8C",'Mapa final'!$O$17),"")</f>
        <v/>
      </c>
      <c r="W53" s="69" t="str">
        <f>IF(AND('Mapa final'!$Y$18="Muy Baja",'Mapa final'!$AA$18="Moderado"),CONCATENATE("R8C",'Mapa final'!$O$18),"")</f>
        <v/>
      </c>
      <c r="X53" s="69" t="str">
        <f>IF(AND('Mapa final'!$Y$19="Muy Baja",'Mapa final'!$AA$19="Moderado"),CONCATENATE("R8C",'Mapa final'!$O$19),"")</f>
        <v/>
      </c>
      <c r="Y53" s="69" t="str">
        <f>IF(AND('Mapa final'!$Y$20="Muy Baja",'Mapa final'!$AA$20="Moderado"),CONCATENATE("R8C",'Mapa final'!$O$20),"")</f>
        <v/>
      </c>
      <c r="Z53" s="69" t="str">
        <f>IF(AND('Mapa final'!$Y$21="Muy Baja",'Mapa final'!$AA$21="Moderado"),CONCATENATE("R8C",'Mapa final'!$O$21),"")</f>
        <v/>
      </c>
      <c r="AA53" s="70" t="str">
        <f>IF(AND('Mapa final'!$Y$22="Muy Baja",'Mapa final'!$AA$22="Moderado"),CONCATENATE("R8C",'Mapa final'!$O$22),"")</f>
        <v/>
      </c>
      <c r="AB53" s="52" t="str">
        <f>IF(AND('Mapa final'!$Y$17="Muy Baja",'Mapa final'!$AA$17="Mayor"),CONCATENATE("R8C",'Mapa final'!$O$17),"")</f>
        <v/>
      </c>
      <c r="AC53" s="53" t="str">
        <f>IF(AND('Mapa final'!$Y$18="Muy Baja",'Mapa final'!$AA$18="Mayor"),CONCATENATE("R8C",'Mapa final'!$O$18),"")</f>
        <v/>
      </c>
      <c r="AD53" s="58" t="str">
        <f>IF(AND('Mapa final'!$Y$19="Muy Baja",'Mapa final'!$AA$19="Mayor"),CONCATENATE("R8C",'Mapa final'!$O$19),"")</f>
        <v/>
      </c>
      <c r="AE53" s="58" t="str">
        <f>IF(AND('Mapa final'!$Y$20="Muy Baja",'Mapa final'!$AA$20="Mayor"),CONCATENATE("R8C",'Mapa final'!$O$20),"")</f>
        <v/>
      </c>
      <c r="AF53" s="58" t="str">
        <f>IF(AND('Mapa final'!$Y$21="Muy Baja",'Mapa final'!$AA$21="Mayor"),CONCATENATE("R8C",'Mapa final'!$O$21),"")</f>
        <v/>
      </c>
      <c r="AG53" s="54" t="str">
        <f>IF(AND('Mapa final'!$Y$22="Muy Baja",'Mapa final'!$AA$22="Mayor"),CONCATENATE("R8C",'Mapa final'!$O$22),"")</f>
        <v/>
      </c>
      <c r="AH53" s="55" t="str">
        <f>IF(AND('Mapa final'!$Y$17="Muy Baja",'Mapa final'!$AA$17="Catastrófico"),CONCATENATE("R8C",'Mapa final'!$O$17),"")</f>
        <v/>
      </c>
      <c r="AI53" s="56" t="str">
        <f>IF(AND('Mapa final'!$Y$18="Muy Baja",'Mapa final'!$AA$18="Catastrófico"),CONCATENATE("R8C",'Mapa final'!$O$18),"")</f>
        <v/>
      </c>
      <c r="AJ53" s="56" t="str">
        <f>IF(AND('Mapa final'!$Y$19="Muy Baja",'Mapa final'!$AA$19="Catastrófico"),CONCATENATE("R8C",'Mapa final'!$O$19),"")</f>
        <v/>
      </c>
      <c r="AK53" s="56" t="str">
        <f>IF(AND('Mapa final'!$Y$20="Muy Baja",'Mapa final'!$AA$20="Catastrófico"),CONCATENATE("R8C",'Mapa final'!$O$20),"")</f>
        <v/>
      </c>
      <c r="AL53" s="56" t="str">
        <f>IF(AND('Mapa final'!$Y$21="Muy Baja",'Mapa final'!$AA$21="Catastrófico"),CONCATENATE("R8C",'Mapa final'!$O$21),"")</f>
        <v/>
      </c>
      <c r="AM53" s="57" t="str">
        <f>IF(AND('Mapa final'!$Y$22="Muy Baja",'Mapa final'!$AA$22="Catastrófico"),CONCATENATE("R8C",'Mapa final'!$O$22),"")</f>
        <v/>
      </c>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row>
    <row r="54" spans="1:80" ht="15" customHeight="1" x14ac:dyDescent="0.25">
      <c r="A54" s="84"/>
      <c r="B54" s="243"/>
      <c r="C54" s="243"/>
      <c r="D54" s="244"/>
      <c r="E54" s="344"/>
      <c r="F54" s="345"/>
      <c r="G54" s="345"/>
      <c r="H54" s="345"/>
      <c r="I54" s="360"/>
      <c r="J54" s="77" t="str">
        <f>IF(AND('Mapa final'!$Y$23="Muy Baja",'Mapa final'!$AA$23="Leve"),CONCATENATE("R9C",'Mapa final'!$O$23),"")</f>
        <v/>
      </c>
      <c r="K54" s="78" t="str">
        <f>IF(AND('Mapa final'!$Y$24="Muy Baja",'Mapa final'!$AA$24="Leve"),CONCATENATE("R9C",'Mapa final'!$O$24),"")</f>
        <v/>
      </c>
      <c r="L54" s="78" t="str">
        <f>IF(AND('Mapa final'!$Y$25="Muy Baja",'Mapa final'!$AA$25="Leve"),CONCATENATE("R9C",'Mapa final'!$O$25),"")</f>
        <v/>
      </c>
      <c r="M54" s="78" t="str">
        <f>IF(AND('Mapa final'!$Y$26="Muy Baja",'Mapa final'!$AA$26="Leve"),CONCATENATE("R9C",'Mapa final'!$O$26),"")</f>
        <v/>
      </c>
      <c r="N54" s="78" t="str">
        <f>IF(AND('Mapa final'!$Y$27="Muy Baja",'Mapa final'!$AA$27="Leve"),CONCATENATE("R9C",'Mapa final'!$O$27),"")</f>
        <v/>
      </c>
      <c r="O54" s="79" t="str">
        <f>IF(AND('Mapa final'!$Y$28="Muy Baja",'Mapa final'!$AA$28="Leve"),CONCATENATE("R9C",'Mapa final'!$O$28),"")</f>
        <v/>
      </c>
      <c r="P54" s="77" t="str">
        <f>IF(AND('Mapa final'!$Y$23="Muy Baja",'Mapa final'!$AA$23="Menor"),CONCATENATE("R9C",'Mapa final'!$O$23),"")</f>
        <v/>
      </c>
      <c r="Q54" s="78" t="str">
        <f>IF(AND('Mapa final'!$Y$24="Muy Baja",'Mapa final'!$AA$24="Menor"),CONCATENATE("R9C",'Mapa final'!$O$24),"")</f>
        <v/>
      </c>
      <c r="R54" s="78" t="str">
        <f>IF(AND('Mapa final'!$Y$25="Muy Baja",'Mapa final'!$AA$25="Menor"),CONCATENATE("R9C",'Mapa final'!$O$25),"")</f>
        <v/>
      </c>
      <c r="S54" s="78" t="str">
        <f>IF(AND('Mapa final'!$Y$26="Muy Baja",'Mapa final'!$AA$26="Menor"),CONCATENATE("R9C",'Mapa final'!$O$26),"")</f>
        <v/>
      </c>
      <c r="T54" s="78" t="str">
        <f>IF(AND('Mapa final'!$Y$27="Muy Baja",'Mapa final'!$AA$27="Menor"),CONCATENATE("R9C",'Mapa final'!$O$27),"")</f>
        <v/>
      </c>
      <c r="U54" s="79" t="str">
        <f>IF(AND('Mapa final'!$Y$28="Muy Baja",'Mapa final'!$AA$28="Menor"),CONCATENATE("R9C",'Mapa final'!$O$28),"")</f>
        <v/>
      </c>
      <c r="V54" s="68" t="str">
        <f>IF(AND('Mapa final'!$Y$23="Muy Baja",'Mapa final'!$AA$23="Moderado"),CONCATENATE("R9C",'Mapa final'!$O$23),"")</f>
        <v/>
      </c>
      <c r="W54" s="69" t="str">
        <f>IF(AND('Mapa final'!$Y$24="Muy Baja",'Mapa final'!$AA$24="Moderado"),CONCATENATE("R9C",'Mapa final'!$O$24),"")</f>
        <v/>
      </c>
      <c r="X54" s="69" t="str">
        <f>IF(AND('Mapa final'!$Y$25="Muy Baja",'Mapa final'!$AA$25="Moderado"),CONCATENATE("R9C",'Mapa final'!$O$25),"")</f>
        <v/>
      </c>
      <c r="Y54" s="69" t="str">
        <f>IF(AND('Mapa final'!$Y$26="Muy Baja",'Mapa final'!$AA$26="Moderado"),CONCATENATE("R9C",'Mapa final'!$O$26),"")</f>
        <v/>
      </c>
      <c r="Z54" s="69" t="str">
        <f>IF(AND('Mapa final'!$Y$27="Muy Baja",'Mapa final'!$AA$27="Moderado"),CONCATENATE("R9C",'Mapa final'!$O$27),"")</f>
        <v/>
      </c>
      <c r="AA54" s="70" t="str">
        <f>IF(AND('Mapa final'!$Y$28="Muy Baja",'Mapa final'!$AA$28="Moderado"),CONCATENATE("R9C",'Mapa final'!$O$28),"")</f>
        <v/>
      </c>
      <c r="AB54" s="52" t="str">
        <f>IF(AND('Mapa final'!$Y$23="Muy Baja",'Mapa final'!$AA$23="Mayor"),CONCATENATE("R9C",'Mapa final'!$O$23),"")</f>
        <v/>
      </c>
      <c r="AC54" s="53" t="str">
        <f>IF(AND('Mapa final'!$Y$24="Muy Baja",'Mapa final'!$AA$24="Mayor"),CONCATENATE("R9C",'Mapa final'!$O$24),"")</f>
        <v/>
      </c>
      <c r="AD54" s="58" t="str">
        <f>IF(AND('Mapa final'!$Y$25="Muy Baja",'Mapa final'!$AA$25="Mayor"),CONCATENATE("R9C",'Mapa final'!$O$25),"")</f>
        <v/>
      </c>
      <c r="AE54" s="58" t="str">
        <f>IF(AND('Mapa final'!$Y$26="Muy Baja",'Mapa final'!$AA$26="Mayor"),CONCATENATE("R9C",'Mapa final'!$O$26),"")</f>
        <v/>
      </c>
      <c r="AF54" s="58" t="str">
        <f>IF(AND('Mapa final'!$Y$27="Muy Baja",'Mapa final'!$AA$27="Mayor"),CONCATENATE("R9C",'Mapa final'!$O$27),"")</f>
        <v/>
      </c>
      <c r="AG54" s="54" t="str">
        <f>IF(AND('Mapa final'!$Y$28="Muy Baja",'Mapa final'!$AA$28="Mayor"),CONCATENATE("R9C",'Mapa final'!$O$28),"")</f>
        <v/>
      </c>
      <c r="AH54" s="55" t="str">
        <f>IF(AND('Mapa final'!$Y$23="Muy Baja",'Mapa final'!$AA$23="Catastrófico"),CONCATENATE("R9C",'Mapa final'!$O$23),"")</f>
        <v/>
      </c>
      <c r="AI54" s="56" t="str">
        <f>IF(AND('Mapa final'!$Y$24="Muy Baja",'Mapa final'!$AA$24="Catastrófico"),CONCATENATE("R9C",'Mapa final'!$O$24),"")</f>
        <v/>
      </c>
      <c r="AJ54" s="56" t="str">
        <f>IF(AND('Mapa final'!$Y$25="Muy Baja",'Mapa final'!$AA$25="Catastrófico"),CONCATENATE("R9C",'Mapa final'!$O$25),"")</f>
        <v/>
      </c>
      <c r="AK54" s="56" t="str">
        <f>IF(AND('Mapa final'!$Y$26="Muy Baja",'Mapa final'!$AA$26="Catastrófico"),CONCATENATE("R9C",'Mapa final'!$O$26),"")</f>
        <v/>
      </c>
      <c r="AL54" s="56" t="str">
        <f>IF(AND('Mapa final'!$Y$27="Muy Baja",'Mapa final'!$AA$27="Catastrófico"),CONCATENATE("R9C",'Mapa final'!$O$27),"")</f>
        <v/>
      </c>
      <c r="AM54" s="57" t="str">
        <f>IF(AND('Mapa final'!$Y$28="Muy Baja",'Mapa final'!$AA$28="Catastrófico"),CONCATENATE("R9C",'Mapa final'!$O$28),"")</f>
        <v/>
      </c>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row>
    <row r="55" spans="1:80" ht="15.75" customHeight="1" thickBot="1" x14ac:dyDescent="0.3">
      <c r="A55" s="84"/>
      <c r="B55" s="243"/>
      <c r="C55" s="243"/>
      <c r="D55" s="244"/>
      <c r="E55" s="346"/>
      <c r="F55" s="347"/>
      <c r="G55" s="347"/>
      <c r="H55" s="347"/>
      <c r="I55" s="361"/>
      <c r="J55" s="80" t="str">
        <f>IF(AND('Mapa final'!$Y$29="Muy Baja",'Mapa final'!$AA$29="Leve"),CONCATENATE("R10C",'Mapa final'!$O$29),"")</f>
        <v/>
      </c>
      <c r="K55" s="81" t="str">
        <f>IF(AND('Mapa final'!$Y$30="Muy Baja",'Mapa final'!$AA$30="Leve"),CONCATENATE("R10C",'Mapa final'!$O$30),"")</f>
        <v/>
      </c>
      <c r="L55" s="81" t="str">
        <f>IF(AND('Mapa final'!$Y$31="Muy Baja",'Mapa final'!$AA$31="Leve"),CONCATENATE("R10C",'Mapa final'!$O$31),"")</f>
        <v/>
      </c>
      <c r="M55" s="81" t="str">
        <f>IF(AND('Mapa final'!$Y$32="Muy Baja",'Mapa final'!$AA$32="Leve"),CONCATENATE("R10C",'Mapa final'!$O$32),"")</f>
        <v/>
      </c>
      <c r="N55" s="81" t="str">
        <f>IF(AND('Mapa final'!$Y$33="Muy Baja",'Mapa final'!$AA$33="Leve"),CONCATENATE("R10C",'Mapa final'!$O$33),"")</f>
        <v/>
      </c>
      <c r="O55" s="82" t="str">
        <f>IF(AND('Mapa final'!$Y$34="Muy Baja",'Mapa final'!$AA$34="Leve"),CONCATENATE("R10C",'Mapa final'!$O$34),"")</f>
        <v/>
      </c>
      <c r="P55" s="80" t="str">
        <f>IF(AND('Mapa final'!$Y$29="Muy Baja",'Mapa final'!$AA$29="Menor"),CONCATENATE("R10C",'Mapa final'!$O$29),"")</f>
        <v/>
      </c>
      <c r="Q55" s="81" t="str">
        <f>IF(AND('Mapa final'!$Y$30="Muy Baja",'Mapa final'!$AA$30="Menor"),CONCATENATE("R10C",'Mapa final'!$O$30),"")</f>
        <v/>
      </c>
      <c r="R55" s="81" t="str">
        <f>IF(AND('Mapa final'!$Y$31="Muy Baja",'Mapa final'!$AA$31="Menor"),CONCATENATE("R10C",'Mapa final'!$O$31),"")</f>
        <v/>
      </c>
      <c r="S55" s="81" t="str">
        <f>IF(AND('Mapa final'!$Y$32="Muy Baja",'Mapa final'!$AA$32="Menor"),CONCATENATE("R10C",'Mapa final'!$O$32),"")</f>
        <v/>
      </c>
      <c r="T55" s="81" t="str">
        <f>IF(AND('Mapa final'!$Y$33="Muy Baja",'Mapa final'!$AA$33="Menor"),CONCATENATE("R10C",'Mapa final'!$O$33),"")</f>
        <v/>
      </c>
      <c r="U55" s="82" t="str">
        <f>IF(AND('Mapa final'!$Y$34="Muy Baja",'Mapa final'!$AA$34="Menor"),CONCATENATE("R10C",'Mapa final'!$O$34),"")</f>
        <v/>
      </c>
      <c r="V55" s="71" t="str">
        <f>IF(AND('Mapa final'!$Y$29="Muy Baja",'Mapa final'!$AA$29="Moderado"),CONCATENATE("R10C",'Mapa final'!$O$29),"")</f>
        <v/>
      </c>
      <c r="W55" s="72" t="str">
        <f>IF(AND('Mapa final'!$Y$30="Muy Baja",'Mapa final'!$AA$30="Moderado"),CONCATENATE("R10C",'Mapa final'!$O$30),"")</f>
        <v/>
      </c>
      <c r="X55" s="72" t="str">
        <f>IF(AND('Mapa final'!$Y$31="Muy Baja",'Mapa final'!$AA$31="Moderado"),CONCATENATE("R10C",'Mapa final'!$O$31),"")</f>
        <v/>
      </c>
      <c r="Y55" s="72" t="str">
        <f>IF(AND('Mapa final'!$Y$32="Muy Baja",'Mapa final'!$AA$32="Moderado"),CONCATENATE("R10C",'Mapa final'!$O$32),"")</f>
        <v/>
      </c>
      <c r="Z55" s="72" t="str">
        <f>IF(AND('Mapa final'!$Y$33="Muy Baja",'Mapa final'!$AA$33="Moderado"),CONCATENATE("R10C",'Mapa final'!$O$33),"")</f>
        <v/>
      </c>
      <c r="AA55" s="73" t="str">
        <f>IF(AND('Mapa final'!$Y$34="Muy Baja",'Mapa final'!$AA$34="Moderado"),CONCATENATE("R10C",'Mapa final'!$O$34),"")</f>
        <v/>
      </c>
      <c r="AB55" s="59" t="str">
        <f>IF(AND('Mapa final'!$Y$29="Muy Baja",'Mapa final'!$AA$29="Mayor"),CONCATENATE("R10C",'Mapa final'!$O$29),"")</f>
        <v/>
      </c>
      <c r="AC55" s="60" t="str">
        <f>IF(AND('Mapa final'!$Y$30="Muy Baja",'Mapa final'!$AA$30="Mayor"),CONCATENATE("R10C",'Mapa final'!$O$30),"")</f>
        <v/>
      </c>
      <c r="AD55" s="60" t="str">
        <f>IF(AND('Mapa final'!$Y$31="Muy Baja",'Mapa final'!$AA$31="Mayor"),CONCATENATE("R10C",'Mapa final'!$O$31),"")</f>
        <v/>
      </c>
      <c r="AE55" s="60" t="str">
        <f>IF(AND('Mapa final'!$Y$32="Muy Baja",'Mapa final'!$AA$32="Mayor"),CONCATENATE("R10C",'Mapa final'!$O$32),"")</f>
        <v/>
      </c>
      <c r="AF55" s="60" t="str">
        <f>IF(AND('Mapa final'!$Y$33="Muy Baja",'Mapa final'!$AA$33="Mayor"),CONCATENATE("R10C",'Mapa final'!$O$33),"")</f>
        <v/>
      </c>
      <c r="AG55" s="61" t="str">
        <f>IF(AND('Mapa final'!$Y$34="Muy Baja",'Mapa final'!$AA$34="Mayor"),CONCATENATE("R10C",'Mapa final'!$O$34),"")</f>
        <v/>
      </c>
      <c r="AH55" s="62" t="str">
        <f>IF(AND('Mapa final'!$Y$29="Muy Baja",'Mapa final'!$AA$29="Catastrófico"),CONCATENATE("R10C",'Mapa final'!$O$29),"")</f>
        <v/>
      </c>
      <c r="AI55" s="63" t="str">
        <f>IF(AND('Mapa final'!$Y$30="Muy Baja",'Mapa final'!$AA$30="Catastrófico"),CONCATENATE("R10C",'Mapa final'!$O$30),"")</f>
        <v/>
      </c>
      <c r="AJ55" s="63" t="str">
        <f>IF(AND('Mapa final'!$Y$31="Muy Baja",'Mapa final'!$AA$31="Catastrófico"),CONCATENATE("R10C",'Mapa final'!$O$31),"")</f>
        <v/>
      </c>
      <c r="AK55" s="63" t="str">
        <f>IF(AND('Mapa final'!$Y$32="Muy Baja",'Mapa final'!$AA$32="Catastrófico"),CONCATENATE("R10C",'Mapa final'!$O$32),"")</f>
        <v/>
      </c>
      <c r="AL55" s="63" t="str">
        <f>IF(AND('Mapa final'!$Y$33="Muy Baja",'Mapa final'!$AA$33="Catastrófico"),CONCATENATE("R10C",'Mapa final'!$O$33),"")</f>
        <v/>
      </c>
      <c r="AM55" s="64" t="str">
        <f>IF(AND('Mapa final'!$Y$34="Muy Baja",'Mapa final'!$AA$34="Catastrófico"),CONCATENATE("R10C",'Mapa final'!$O$34),"")</f>
        <v/>
      </c>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row>
    <row r="56" spans="1:80" x14ac:dyDescent="0.25">
      <c r="A56" s="84"/>
      <c r="B56" s="84"/>
      <c r="C56" s="84"/>
      <c r="D56" s="84"/>
      <c r="E56" s="84"/>
      <c r="F56" s="84"/>
      <c r="G56" s="84"/>
      <c r="H56" s="84"/>
      <c r="I56" s="84"/>
      <c r="J56" s="340" t="s">
        <v>112</v>
      </c>
      <c r="K56" s="341"/>
      <c r="L56" s="341"/>
      <c r="M56" s="341"/>
      <c r="N56" s="341"/>
      <c r="O56" s="359"/>
      <c r="P56" s="340" t="s">
        <v>111</v>
      </c>
      <c r="Q56" s="341"/>
      <c r="R56" s="341"/>
      <c r="S56" s="341"/>
      <c r="T56" s="341"/>
      <c r="U56" s="359"/>
      <c r="V56" s="340" t="s">
        <v>110</v>
      </c>
      <c r="W56" s="341"/>
      <c r="X56" s="341"/>
      <c r="Y56" s="341"/>
      <c r="Z56" s="341"/>
      <c r="AA56" s="359"/>
      <c r="AB56" s="340" t="s">
        <v>109</v>
      </c>
      <c r="AC56" s="380"/>
      <c r="AD56" s="341"/>
      <c r="AE56" s="341"/>
      <c r="AF56" s="341"/>
      <c r="AG56" s="359"/>
      <c r="AH56" s="340" t="s">
        <v>108</v>
      </c>
      <c r="AI56" s="341"/>
      <c r="AJ56" s="341"/>
      <c r="AK56" s="341"/>
      <c r="AL56" s="341"/>
      <c r="AM56" s="359"/>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row>
    <row r="57" spans="1:80" x14ac:dyDescent="0.25">
      <c r="A57" s="84"/>
      <c r="B57" s="84"/>
      <c r="C57" s="84"/>
      <c r="D57" s="84"/>
      <c r="E57" s="84"/>
      <c r="F57" s="84"/>
      <c r="G57" s="84"/>
      <c r="H57" s="84"/>
      <c r="I57" s="84"/>
      <c r="J57" s="344"/>
      <c r="K57" s="345"/>
      <c r="L57" s="345"/>
      <c r="M57" s="345"/>
      <c r="N57" s="345"/>
      <c r="O57" s="360"/>
      <c r="P57" s="344"/>
      <c r="Q57" s="345"/>
      <c r="R57" s="345"/>
      <c r="S57" s="345"/>
      <c r="T57" s="345"/>
      <c r="U57" s="360"/>
      <c r="V57" s="344"/>
      <c r="W57" s="345"/>
      <c r="X57" s="345"/>
      <c r="Y57" s="345"/>
      <c r="Z57" s="345"/>
      <c r="AA57" s="360"/>
      <c r="AB57" s="344"/>
      <c r="AC57" s="345"/>
      <c r="AD57" s="345"/>
      <c r="AE57" s="345"/>
      <c r="AF57" s="345"/>
      <c r="AG57" s="360"/>
      <c r="AH57" s="344"/>
      <c r="AI57" s="345"/>
      <c r="AJ57" s="345"/>
      <c r="AK57" s="345"/>
      <c r="AL57" s="345"/>
      <c r="AM57" s="360"/>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row>
    <row r="58" spans="1:80" x14ac:dyDescent="0.25">
      <c r="A58" s="84"/>
      <c r="B58" s="84"/>
      <c r="C58" s="84"/>
      <c r="D58" s="84"/>
      <c r="E58" s="84"/>
      <c r="F58" s="84"/>
      <c r="G58" s="84"/>
      <c r="H58" s="84"/>
      <c r="I58" s="84"/>
      <c r="J58" s="344"/>
      <c r="K58" s="345"/>
      <c r="L58" s="345"/>
      <c r="M58" s="345"/>
      <c r="N58" s="345"/>
      <c r="O58" s="360"/>
      <c r="P58" s="344"/>
      <c r="Q58" s="345"/>
      <c r="R58" s="345"/>
      <c r="S58" s="345"/>
      <c r="T58" s="345"/>
      <c r="U58" s="360"/>
      <c r="V58" s="344"/>
      <c r="W58" s="345"/>
      <c r="X58" s="345"/>
      <c r="Y58" s="345"/>
      <c r="Z58" s="345"/>
      <c r="AA58" s="360"/>
      <c r="AB58" s="344"/>
      <c r="AC58" s="345"/>
      <c r="AD58" s="345"/>
      <c r="AE58" s="345"/>
      <c r="AF58" s="345"/>
      <c r="AG58" s="360"/>
      <c r="AH58" s="344"/>
      <c r="AI58" s="345"/>
      <c r="AJ58" s="345"/>
      <c r="AK58" s="345"/>
      <c r="AL58" s="345"/>
      <c r="AM58" s="360"/>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row>
    <row r="59" spans="1:80" x14ac:dyDescent="0.25">
      <c r="A59" s="84"/>
      <c r="B59" s="84"/>
      <c r="C59" s="84"/>
      <c r="D59" s="84"/>
      <c r="E59" s="84"/>
      <c r="F59" s="84"/>
      <c r="G59" s="84"/>
      <c r="H59" s="84"/>
      <c r="I59" s="84"/>
      <c r="J59" s="344"/>
      <c r="K59" s="345"/>
      <c r="L59" s="345"/>
      <c r="M59" s="345"/>
      <c r="N59" s="345"/>
      <c r="O59" s="360"/>
      <c r="P59" s="344"/>
      <c r="Q59" s="345"/>
      <c r="R59" s="345"/>
      <c r="S59" s="345"/>
      <c r="T59" s="345"/>
      <c r="U59" s="360"/>
      <c r="V59" s="344"/>
      <c r="W59" s="345"/>
      <c r="X59" s="345"/>
      <c r="Y59" s="345"/>
      <c r="Z59" s="345"/>
      <c r="AA59" s="360"/>
      <c r="AB59" s="344"/>
      <c r="AC59" s="345"/>
      <c r="AD59" s="345"/>
      <c r="AE59" s="345"/>
      <c r="AF59" s="345"/>
      <c r="AG59" s="360"/>
      <c r="AH59" s="344"/>
      <c r="AI59" s="345"/>
      <c r="AJ59" s="345"/>
      <c r="AK59" s="345"/>
      <c r="AL59" s="345"/>
      <c r="AM59" s="360"/>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row>
    <row r="60" spans="1:80" x14ac:dyDescent="0.25">
      <c r="A60" s="84"/>
      <c r="B60" s="84"/>
      <c r="C60" s="84"/>
      <c r="D60" s="84"/>
      <c r="E60" s="84"/>
      <c r="F60" s="84"/>
      <c r="G60" s="84"/>
      <c r="H60" s="84"/>
      <c r="I60" s="84"/>
      <c r="J60" s="344"/>
      <c r="K60" s="345"/>
      <c r="L60" s="345"/>
      <c r="M60" s="345"/>
      <c r="N60" s="345"/>
      <c r="O60" s="360"/>
      <c r="P60" s="344"/>
      <c r="Q60" s="345"/>
      <c r="R60" s="345"/>
      <c r="S60" s="345"/>
      <c r="T60" s="345"/>
      <c r="U60" s="360"/>
      <c r="V60" s="344"/>
      <c r="W60" s="345"/>
      <c r="X60" s="345"/>
      <c r="Y60" s="345"/>
      <c r="Z60" s="345"/>
      <c r="AA60" s="360"/>
      <c r="AB60" s="344"/>
      <c r="AC60" s="345"/>
      <c r="AD60" s="345"/>
      <c r="AE60" s="345"/>
      <c r="AF60" s="345"/>
      <c r="AG60" s="360"/>
      <c r="AH60" s="344"/>
      <c r="AI60" s="345"/>
      <c r="AJ60" s="345"/>
      <c r="AK60" s="345"/>
      <c r="AL60" s="345"/>
      <c r="AM60" s="360"/>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row>
    <row r="61" spans="1:80" ht="15.75" thickBot="1" x14ac:dyDescent="0.3">
      <c r="A61" s="84"/>
      <c r="B61" s="84"/>
      <c r="C61" s="84"/>
      <c r="D61" s="84"/>
      <c r="E61" s="84"/>
      <c r="F61" s="84"/>
      <c r="G61" s="84"/>
      <c r="H61" s="84"/>
      <c r="I61" s="84"/>
      <c r="J61" s="346"/>
      <c r="K61" s="347"/>
      <c r="L61" s="347"/>
      <c r="M61" s="347"/>
      <c r="N61" s="347"/>
      <c r="O61" s="361"/>
      <c r="P61" s="346"/>
      <c r="Q61" s="347"/>
      <c r="R61" s="347"/>
      <c r="S61" s="347"/>
      <c r="T61" s="347"/>
      <c r="U61" s="361"/>
      <c r="V61" s="346"/>
      <c r="W61" s="347"/>
      <c r="X61" s="347"/>
      <c r="Y61" s="347"/>
      <c r="Z61" s="347"/>
      <c r="AA61" s="361"/>
      <c r="AB61" s="346"/>
      <c r="AC61" s="347"/>
      <c r="AD61" s="347"/>
      <c r="AE61" s="347"/>
      <c r="AF61" s="347"/>
      <c r="AG61" s="361"/>
      <c r="AH61" s="346"/>
      <c r="AI61" s="347"/>
      <c r="AJ61" s="347"/>
      <c r="AK61" s="347"/>
      <c r="AL61" s="347"/>
      <c r="AM61" s="361"/>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84"/>
      <c r="BX61" s="84"/>
      <c r="BY61" s="84"/>
      <c r="BZ61" s="84"/>
      <c r="CA61" s="84"/>
      <c r="CB61" s="84"/>
    </row>
    <row r="62" spans="1:80" x14ac:dyDescent="0.25">
      <c r="A62" s="84"/>
      <c r="B62" s="84"/>
      <c r="C62" s="84"/>
      <c r="D62" s="84"/>
      <c r="E62" s="84"/>
      <c r="F62" s="84"/>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84"/>
      <c r="AK62" s="84"/>
      <c r="AL62" s="84"/>
      <c r="AM62" s="84"/>
      <c r="AN62" s="84"/>
      <c r="AO62" s="84"/>
      <c r="AP62" s="84"/>
      <c r="AQ62" s="84"/>
      <c r="AR62" s="84"/>
      <c r="AS62" s="84"/>
      <c r="AT62" s="84"/>
      <c r="AU62" s="84"/>
      <c r="AV62" s="84"/>
      <c r="AW62" s="84"/>
      <c r="AX62" s="84"/>
      <c r="AY62" s="84"/>
      <c r="AZ62" s="84"/>
      <c r="BA62" s="84"/>
      <c r="BB62" s="84"/>
      <c r="BC62" s="84"/>
      <c r="BD62" s="84"/>
      <c r="BE62" s="84"/>
      <c r="BF62" s="84"/>
      <c r="BG62" s="84"/>
      <c r="BH62" s="84"/>
    </row>
    <row r="63" spans="1:80" ht="15" customHeight="1" x14ac:dyDescent="0.25">
      <c r="A63" s="84"/>
      <c r="B63" s="88"/>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c r="AC63" s="88"/>
      <c r="AD63" s="88"/>
      <c r="AE63" s="88"/>
      <c r="AF63" s="88"/>
      <c r="AG63" s="88"/>
      <c r="AH63" s="88"/>
      <c r="AI63" s="88"/>
      <c r="AJ63" s="88"/>
      <c r="AK63" s="88"/>
      <c r="AL63" s="88"/>
      <c r="AM63" s="88"/>
      <c r="AN63" s="88"/>
      <c r="AO63" s="88"/>
      <c r="AP63" s="88"/>
      <c r="AQ63" s="88"/>
      <c r="AR63" s="88"/>
      <c r="AS63" s="88"/>
      <c r="AT63" s="88"/>
      <c r="AU63" s="84"/>
      <c r="AV63" s="84"/>
      <c r="AW63" s="84"/>
      <c r="AX63" s="84"/>
      <c r="AY63" s="84"/>
      <c r="AZ63" s="84"/>
      <c r="BA63" s="84"/>
      <c r="BB63" s="84"/>
      <c r="BC63" s="84"/>
      <c r="BD63" s="84"/>
      <c r="BE63" s="84"/>
      <c r="BF63" s="84"/>
      <c r="BG63" s="84"/>
      <c r="BH63" s="84"/>
    </row>
    <row r="64" spans="1:80" ht="15" customHeight="1" x14ac:dyDescent="0.25">
      <c r="A64" s="84"/>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88"/>
      <c r="AM64" s="88"/>
      <c r="AN64" s="88"/>
      <c r="AO64" s="88"/>
      <c r="AP64" s="88"/>
      <c r="AQ64" s="88"/>
      <c r="AR64" s="88"/>
      <c r="AS64" s="88"/>
      <c r="AT64" s="88"/>
      <c r="AU64" s="84"/>
      <c r="AV64" s="84"/>
      <c r="AW64" s="84"/>
      <c r="AX64" s="84"/>
      <c r="AY64" s="84"/>
      <c r="AZ64" s="84"/>
      <c r="BA64" s="84"/>
      <c r="BB64" s="84"/>
      <c r="BC64" s="84"/>
      <c r="BD64" s="84"/>
      <c r="BE64" s="84"/>
      <c r="BF64" s="84"/>
      <c r="BG64" s="84"/>
      <c r="BH64" s="84"/>
    </row>
    <row r="65" spans="1:60" x14ac:dyDescent="0.2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row>
    <row r="66" spans="1:60" x14ac:dyDescent="0.2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row>
    <row r="67" spans="1:60" x14ac:dyDescent="0.25">
      <c r="A67" s="84"/>
      <c r="B67" s="84"/>
      <c r="C67" s="84"/>
      <c r="D67" s="84"/>
      <c r="E67" s="84"/>
      <c r="F67" s="84"/>
      <c r="G67" s="84"/>
      <c r="H67" s="84"/>
      <c r="I67" s="84"/>
      <c r="J67" s="84"/>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row>
    <row r="68" spans="1:60" x14ac:dyDescent="0.2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row>
    <row r="69" spans="1:60" x14ac:dyDescent="0.2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row>
    <row r="70" spans="1:60" x14ac:dyDescent="0.2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row>
    <row r="71" spans="1:60" x14ac:dyDescent="0.25">
      <c r="A71" s="84"/>
      <c r="B71" s="84"/>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row>
    <row r="72" spans="1:60" x14ac:dyDescent="0.25">
      <c r="A72" s="84"/>
      <c r="B72" s="84"/>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row>
    <row r="73" spans="1:60" x14ac:dyDescent="0.25">
      <c r="A73" s="84"/>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row>
    <row r="74" spans="1:60" x14ac:dyDescent="0.25">
      <c r="A74" s="84"/>
      <c r="B74" s="84"/>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row>
    <row r="75" spans="1:60" x14ac:dyDescent="0.25">
      <c r="A75" s="84"/>
      <c r="B75" s="84"/>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row>
    <row r="76" spans="1:60" x14ac:dyDescent="0.25">
      <c r="A76" s="84"/>
      <c r="B76" s="84"/>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row>
    <row r="77" spans="1:60" x14ac:dyDescent="0.25">
      <c r="A77" s="84"/>
      <c r="B77" s="84"/>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x14ac:dyDescent="0.25">
      <c r="A78" s="84"/>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row>
    <row r="79" spans="1:60" x14ac:dyDescent="0.25">
      <c r="A79" s="84"/>
      <c r="B79" s="84"/>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row>
    <row r="80" spans="1:60" x14ac:dyDescent="0.25">
      <c r="A80" s="84"/>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row>
    <row r="81" spans="1:60" x14ac:dyDescent="0.25">
      <c r="A81" s="84"/>
      <c r="B81" s="84"/>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row>
    <row r="82" spans="1:60" x14ac:dyDescent="0.25">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84"/>
      <c r="AL82" s="84"/>
      <c r="AM82" s="84"/>
      <c r="AN82" s="84"/>
      <c r="AO82" s="84"/>
      <c r="AP82" s="84"/>
      <c r="AQ82" s="84"/>
      <c r="AR82" s="84"/>
      <c r="AS82" s="84"/>
      <c r="AT82" s="84"/>
      <c r="AU82" s="84"/>
      <c r="AV82" s="84"/>
      <c r="AW82" s="84"/>
      <c r="AX82" s="84"/>
      <c r="AY82" s="84"/>
      <c r="AZ82" s="84"/>
      <c r="BA82" s="84"/>
      <c r="BB82" s="84"/>
      <c r="BC82" s="84"/>
      <c r="BD82" s="84"/>
      <c r="BE82" s="84"/>
      <c r="BF82" s="84"/>
      <c r="BG82" s="84"/>
      <c r="BH82" s="84"/>
    </row>
    <row r="83" spans="1:60" x14ac:dyDescent="0.25">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84"/>
      <c r="AL83" s="84"/>
      <c r="AM83" s="84"/>
      <c r="AN83" s="84"/>
      <c r="AO83" s="84"/>
      <c r="AP83" s="84"/>
      <c r="AQ83" s="84"/>
      <c r="AR83" s="84"/>
      <c r="AS83" s="84"/>
      <c r="AT83" s="84"/>
      <c r="AU83" s="84"/>
      <c r="AV83" s="84"/>
      <c r="AW83" s="84"/>
      <c r="AX83" s="84"/>
      <c r="AY83" s="84"/>
      <c r="AZ83" s="84"/>
      <c r="BA83" s="84"/>
      <c r="BB83" s="84"/>
      <c r="BC83" s="84"/>
      <c r="BD83" s="84"/>
      <c r="BE83" s="84"/>
      <c r="BF83" s="84"/>
      <c r="BG83" s="84"/>
      <c r="BH83" s="84"/>
    </row>
    <row r="84" spans="1:60" x14ac:dyDescent="0.25">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84"/>
      <c r="AL84" s="84"/>
      <c r="AM84" s="84"/>
      <c r="AN84" s="84"/>
      <c r="AO84" s="84"/>
      <c r="AP84" s="84"/>
      <c r="AQ84" s="84"/>
      <c r="AR84" s="84"/>
      <c r="AS84" s="84"/>
      <c r="AT84" s="84"/>
      <c r="AU84" s="84"/>
      <c r="AV84" s="84"/>
      <c r="AW84" s="84"/>
      <c r="AX84" s="84"/>
      <c r="AY84" s="84"/>
      <c r="AZ84" s="84"/>
      <c r="BA84" s="84"/>
      <c r="BB84" s="84"/>
      <c r="BC84" s="84"/>
      <c r="BD84" s="84"/>
      <c r="BE84" s="84"/>
      <c r="BF84" s="84"/>
      <c r="BG84" s="84"/>
      <c r="BH84" s="84"/>
    </row>
    <row r="85" spans="1:60" x14ac:dyDescent="0.25">
      <c r="A85" s="84"/>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x14ac:dyDescent="0.25">
      <c r="A86" s="84"/>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84"/>
      <c r="AL86" s="84"/>
      <c r="AM86" s="84"/>
      <c r="AN86" s="84"/>
      <c r="AO86" s="84"/>
      <c r="AP86" s="84"/>
      <c r="AQ86" s="84"/>
      <c r="AR86" s="84"/>
      <c r="AS86" s="84"/>
      <c r="AT86" s="84"/>
      <c r="AU86" s="84"/>
      <c r="AV86" s="84"/>
      <c r="AW86" s="84"/>
      <c r="AX86" s="84"/>
      <c r="AY86" s="84"/>
      <c r="AZ86" s="84"/>
      <c r="BA86" s="84"/>
      <c r="BB86" s="84"/>
      <c r="BC86" s="84"/>
      <c r="BD86" s="84"/>
      <c r="BE86" s="84"/>
      <c r="BF86" s="84"/>
      <c r="BG86" s="84"/>
      <c r="BH86" s="84"/>
    </row>
    <row r="87" spans="1:60" x14ac:dyDescent="0.25">
      <c r="A87" s="84"/>
      <c r="B87" s="8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84"/>
      <c r="AL87" s="84"/>
      <c r="AM87" s="84"/>
      <c r="AN87" s="84"/>
      <c r="AO87" s="84"/>
      <c r="AP87" s="84"/>
      <c r="AQ87" s="84"/>
      <c r="AR87" s="84"/>
      <c r="AS87" s="84"/>
      <c r="AT87" s="84"/>
      <c r="AU87" s="84"/>
      <c r="AV87" s="84"/>
      <c r="AW87" s="84"/>
      <c r="AX87" s="84"/>
      <c r="AY87" s="84"/>
      <c r="AZ87" s="84"/>
      <c r="BA87" s="84"/>
      <c r="BB87" s="84"/>
      <c r="BC87" s="84"/>
      <c r="BD87" s="84"/>
      <c r="BE87" s="84"/>
      <c r="BF87" s="84"/>
      <c r="BG87" s="84"/>
      <c r="BH87" s="84"/>
    </row>
    <row r="88" spans="1:60" x14ac:dyDescent="0.25">
      <c r="A88" s="84"/>
      <c r="B88" s="8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c r="AK88" s="84"/>
      <c r="AL88" s="84"/>
      <c r="AM88" s="84"/>
      <c r="AN88" s="84"/>
      <c r="AO88" s="84"/>
      <c r="AP88" s="84"/>
      <c r="AQ88" s="84"/>
      <c r="AR88" s="84"/>
      <c r="AS88" s="84"/>
      <c r="AT88" s="84"/>
      <c r="AU88" s="84"/>
      <c r="AV88" s="84"/>
      <c r="AW88" s="84"/>
      <c r="AX88" s="84"/>
      <c r="AY88" s="84"/>
      <c r="AZ88" s="84"/>
      <c r="BA88" s="84"/>
      <c r="BB88" s="84"/>
      <c r="BC88" s="84"/>
      <c r="BD88" s="84"/>
      <c r="BE88" s="84"/>
      <c r="BF88" s="84"/>
      <c r="BG88" s="84"/>
      <c r="BH88" s="84"/>
    </row>
    <row r="89" spans="1:60" x14ac:dyDescent="0.25">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row>
    <row r="90" spans="1:60" x14ac:dyDescent="0.25">
      <c r="A90" s="84"/>
      <c r="B90" s="8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c r="AK90" s="84"/>
      <c r="AL90" s="84"/>
      <c r="AM90" s="84"/>
      <c r="AN90" s="84"/>
      <c r="AO90" s="84"/>
      <c r="AP90" s="84"/>
      <c r="AQ90" s="84"/>
      <c r="AR90" s="84"/>
      <c r="AS90" s="84"/>
      <c r="AT90" s="84"/>
      <c r="AU90" s="84"/>
      <c r="AV90" s="84"/>
      <c r="AW90" s="84"/>
      <c r="AX90" s="84"/>
      <c r="AY90" s="84"/>
      <c r="AZ90" s="84"/>
      <c r="BA90" s="84"/>
      <c r="BB90" s="84"/>
      <c r="BC90" s="84"/>
      <c r="BD90" s="84"/>
      <c r="BE90" s="84"/>
      <c r="BF90" s="84"/>
      <c r="BG90" s="84"/>
      <c r="BH90" s="84"/>
    </row>
    <row r="91" spans="1:60" x14ac:dyDescent="0.25">
      <c r="A91" s="84"/>
      <c r="B91" s="84"/>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4"/>
      <c r="AK91" s="84"/>
      <c r="AL91" s="84"/>
      <c r="AM91" s="84"/>
      <c r="AN91" s="84"/>
      <c r="AO91" s="84"/>
      <c r="AP91" s="84"/>
      <c r="AQ91" s="84"/>
      <c r="AR91" s="84"/>
      <c r="AS91" s="84"/>
      <c r="AT91" s="84"/>
      <c r="AU91" s="84"/>
      <c r="AV91" s="84"/>
      <c r="AW91" s="84"/>
      <c r="AX91" s="84"/>
      <c r="AY91" s="84"/>
      <c r="AZ91" s="84"/>
      <c r="BA91" s="84"/>
      <c r="BB91" s="84"/>
      <c r="BC91" s="84"/>
      <c r="BD91" s="84"/>
      <c r="BE91" s="84"/>
      <c r="BF91" s="84"/>
      <c r="BG91" s="84"/>
      <c r="BH91" s="84"/>
    </row>
    <row r="92" spans="1:60" x14ac:dyDescent="0.25">
      <c r="A92" s="84"/>
      <c r="B92" s="84"/>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c r="AG92" s="84"/>
      <c r="AH92" s="84"/>
      <c r="AI92" s="84"/>
      <c r="AJ92" s="84"/>
      <c r="AK92" s="84"/>
      <c r="AL92" s="84"/>
      <c r="AM92" s="84"/>
      <c r="AN92" s="84"/>
      <c r="AO92" s="84"/>
      <c r="AP92" s="84"/>
      <c r="AQ92" s="84"/>
      <c r="AR92" s="84"/>
      <c r="AS92" s="84"/>
      <c r="AT92" s="84"/>
      <c r="AU92" s="84"/>
      <c r="AV92" s="84"/>
      <c r="AW92" s="84"/>
      <c r="AX92" s="84"/>
      <c r="AY92" s="84"/>
      <c r="AZ92" s="84"/>
      <c r="BA92" s="84"/>
      <c r="BB92" s="84"/>
      <c r="BC92" s="84"/>
      <c r="BD92" s="84"/>
      <c r="BE92" s="84"/>
      <c r="BF92" s="84"/>
      <c r="BG92" s="84"/>
      <c r="BH92" s="84"/>
    </row>
    <row r="93" spans="1:60" x14ac:dyDescent="0.25">
      <c r="A93" s="84"/>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row>
    <row r="94" spans="1:60" x14ac:dyDescent="0.25">
      <c r="A94" s="84"/>
      <c r="B94" s="84"/>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c r="BA94" s="84"/>
      <c r="BB94" s="84"/>
      <c r="BC94" s="84"/>
      <c r="BD94" s="84"/>
      <c r="BE94" s="84"/>
      <c r="BF94" s="84"/>
      <c r="BG94" s="84"/>
      <c r="BH94" s="84"/>
    </row>
    <row r="95" spans="1:60" x14ac:dyDescent="0.25">
      <c r="A95" s="84"/>
      <c r="B95" s="84"/>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84"/>
      <c r="AN95" s="84"/>
      <c r="AO95" s="84"/>
      <c r="AP95" s="84"/>
      <c r="AQ95" s="84"/>
      <c r="AR95" s="84"/>
      <c r="AS95" s="84"/>
      <c r="AT95" s="84"/>
      <c r="AU95" s="84"/>
      <c r="AV95" s="84"/>
      <c r="AW95" s="84"/>
      <c r="AX95" s="84"/>
      <c r="AY95" s="84"/>
      <c r="AZ95" s="84"/>
      <c r="BA95" s="84"/>
      <c r="BB95" s="84"/>
      <c r="BC95" s="84"/>
      <c r="BD95" s="84"/>
      <c r="BE95" s="84"/>
      <c r="BF95" s="84"/>
      <c r="BG95" s="84"/>
      <c r="BH95" s="84"/>
    </row>
    <row r="96" spans="1:60" x14ac:dyDescent="0.25">
      <c r="A96" s="84"/>
      <c r="B96" s="84"/>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c r="AG96" s="84"/>
      <c r="AH96" s="84"/>
      <c r="AI96" s="84"/>
      <c r="AJ96" s="84"/>
      <c r="AK96" s="84"/>
      <c r="AL96" s="84"/>
      <c r="AM96" s="84"/>
      <c r="AN96" s="84"/>
      <c r="AO96" s="84"/>
      <c r="AP96" s="84"/>
      <c r="AQ96" s="84"/>
      <c r="AR96" s="84"/>
      <c r="AS96" s="84"/>
      <c r="AT96" s="84"/>
      <c r="AU96" s="84"/>
      <c r="AV96" s="84"/>
      <c r="AW96" s="84"/>
      <c r="AX96" s="84"/>
      <c r="AY96" s="84"/>
      <c r="AZ96" s="84"/>
      <c r="BA96" s="84"/>
      <c r="BB96" s="84"/>
      <c r="BC96" s="84"/>
      <c r="BD96" s="84"/>
      <c r="BE96" s="84"/>
      <c r="BF96" s="84"/>
      <c r="BG96" s="84"/>
      <c r="BH96" s="84"/>
    </row>
    <row r="97" spans="1:60" x14ac:dyDescent="0.25">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c r="AU97" s="84"/>
      <c r="AV97" s="84"/>
      <c r="AW97" s="84"/>
      <c r="AX97" s="84"/>
      <c r="AY97" s="84"/>
      <c r="AZ97" s="84"/>
      <c r="BA97" s="84"/>
      <c r="BB97" s="84"/>
      <c r="BC97" s="84"/>
      <c r="BD97" s="84"/>
      <c r="BE97" s="84"/>
      <c r="BF97" s="84"/>
      <c r="BG97" s="84"/>
      <c r="BH97" s="84"/>
    </row>
    <row r="98" spans="1:60" x14ac:dyDescent="0.25">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c r="AU98" s="84"/>
      <c r="AV98" s="84"/>
      <c r="AW98" s="84"/>
      <c r="AX98" s="84"/>
      <c r="AY98" s="84"/>
      <c r="AZ98" s="84"/>
      <c r="BA98" s="84"/>
      <c r="BB98" s="84"/>
      <c r="BC98" s="84"/>
      <c r="BD98" s="84"/>
      <c r="BE98" s="84"/>
      <c r="BF98" s="84"/>
      <c r="BG98" s="84"/>
      <c r="BH98" s="84"/>
    </row>
    <row r="99" spans="1:60" x14ac:dyDescent="0.25">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c r="AU99" s="84"/>
      <c r="AV99" s="84"/>
      <c r="AW99" s="84"/>
      <c r="AX99" s="84"/>
      <c r="AY99" s="84"/>
      <c r="AZ99" s="84"/>
      <c r="BA99" s="84"/>
      <c r="BB99" s="84"/>
      <c r="BC99" s="84"/>
      <c r="BD99" s="84"/>
      <c r="BE99" s="84"/>
      <c r="BF99" s="84"/>
      <c r="BG99" s="84"/>
      <c r="BH99" s="84"/>
    </row>
    <row r="100" spans="1:60" x14ac:dyDescent="0.25">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c r="AU100" s="84"/>
      <c r="AV100" s="84"/>
      <c r="AW100" s="84"/>
      <c r="AX100" s="84"/>
      <c r="AY100" s="84"/>
      <c r="AZ100" s="84"/>
      <c r="BA100" s="84"/>
      <c r="BB100" s="84"/>
      <c r="BC100" s="84"/>
      <c r="BD100" s="84"/>
      <c r="BE100" s="84"/>
      <c r="BF100" s="84"/>
      <c r="BG100" s="84"/>
      <c r="BH100" s="84"/>
    </row>
    <row r="101" spans="1:60" x14ac:dyDescent="0.25">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c r="AU101" s="84"/>
      <c r="AV101" s="84"/>
      <c r="AW101" s="84"/>
      <c r="AX101" s="84"/>
      <c r="AY101" s="84"/>
      <c r="AZ101" s="84"/>
      <c r="BA101" s="84"/>
      <c r="BB101" s="84"/>
      <c r="BC101" s="84"/>
      <c r="BD101" s="84"/>
      <c r="BE101" s="84"/>
      <c r="BF101" s="84"/>
      <c r="BG101" s="84"/>
      <c r="BH101" s="84"/>
    </row>
    <row r="102" spans="1:60" x14ac:dyDescent="0.25">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c r="AU102" s="84"/>
      <c r="AV102" s="84"/>
      <c r="AW102" s="84"/>
      <c r="AX102" s="84"/>
      <c r="AY102" s="84"/>
      <c r="AZ102" s="84"/>
      <c r="BA102" s="84"/>
      <c r="BB102" s="84"/>
      <c r="BC102" s="84"/>
      <c r="BD102" s="84"/>
      <c r="BE102" s="84"/>
      <c r="BF102" s="84"/>
      <c r="BG102" s="84"/>
      <c r="BH102" s="84"/>
    </row>
    <row r="103" spans="1:60" x14ac:dyDescent="0.25">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c r="AU103" s="84"/>
      <c r="AV103" s="84"/>
      <c r="AW103" s="84"/>
      <c r="AX103" s="84"/>
      <c r="AY103" s="84"/>
      <c r="AZ103" s="84"/>
      <c r="BA103" s="84"/>
      <c r="BB103" s="84"/>
      <c r="BC103" s="84"/>
      <c r="BD103" s="84"/>
      <c r="BE103" s="84"/>
      <c r="BF103" s="84"/>
      <c r="BG103" s="84"/>
      <c r="BH103" s="84"/>
    </row>
    <row r="104" spans="1:60" x14ac:dyDescent="0.25">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4"/>
      <c r="BE104" s="84"/>
      <c r="BF104" s="84"/>
      <c r="BG104" s="84"/>
      <c r="BH104" s="84"/>
    </row>
    <row r="105" spans="1:60" x14ac:dyDescent="0.25">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4"/>
      <c r="BE105" s="84"/>
      <c r="BF105" s="84"/>
      <c r="BG105" s="84"/>
      <c r="BH105" s="84"/>
    </row>
    <row r="106" spans="1:60" x14ac:dyDescent="0.25">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4"/>
      <c r="BE106" s="84"/>
      <c r="BF106" s="84"/>
      <c r="BG106" s="84"/>
      <c r="BH106" s="84"/>
    </row>
    <row r="107" spans="1:60" x14ac:dyDescent="0.25">
      <c r="A107" s="84"/>
      <c r="B107" s="84"/>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4"/>
      <c r="BE107" s="84"/>
      <c r="BF107" s="84"/>
      <c r="BG107" s="84"/>
      <c r="BH107" s="84"/>
    </row>
    <row r="108" spans="1:60" x14ac:dyDescent="0.25">
      <c r="A108" s="84"/>
      <c r="B108" s="84"/>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4"/>
      <c r="BE108" s="84"/>
      <c r="BF108" s="84"/>
      <c r="BG108" s="84"/>
      <c r="BH108" s="84"/>
    </row>
    <row r="109" spans="1:60" x14ac:dyDescent="0.25">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row>
    <row r="110" spans="1:60" x14ac:dyDescent="0.25">
      <c r="A110" s="84"/>
      <c r="B110" s="84"/>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c r="AR110" s="84"/>
      <c r="AS110" s="84"/>
      <c r="AT110" s="84"/>
      <c r="AU110" s="84"/>
      <c r="AV110" s="84"/>
      <c r="AW110" s="84"/>
      <c r="AX110" s="84"/>
      <c r="AY110" s="84"/>
      <c r="AZ110" s="84"/>
      <c r="BA110" s="84"/>
      <c r="BB110" s="84"/>
      <c r="BC110" s="84"/>
      <c r="BD110" s="84"/>
      <c r="BE110" s="84"/>
      <c r="BF110" s="84"/>
      <c r="BG110" s="84"/>
      <c r="BH110" s="84"/>
    </row>
    <row r="111" spans="1:60" x14ac:dyDescent="0.25">
      <c r="A111" s="84"/>
      <c r="B111" s="84"/>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c r="AG111" s="84"/>
      <c r="AH111" s="84"/>
      <c r="AI111" s="84"/>
      <c r="AJ111" s="84"/>
      <c r="AK111" s="84"/>
      <c r="AL111" s="84"/>
      <c r="AM111" s="84"/>
      <c r="AN111" s="84"/>
      <c r="AO111" s="84"/>
      <c r="AP111" s="84"/>
      <c r="AQ111" s="84"/>
      <c r="AR111" s="84"/>
      <c r="AS111" s="84"/>
      <c r="AT111" s="84"/>
      <c r="AU111" s="84"/>
      <c r="AV111" s="84"/>
      <c r="AW111" s="84"/>
      <c r="AX111" s="84"/>
      <c r="AY111" s="84"/>
      <c r="AZ111" s="84"/>
      <c r="BA111" s="84"/>
      <c r="BB111" s="84"/>
      <c r="BC111" s="84"/>
      <c r="BD111" s="84"/>
      <c r="BE111" s="84"/>
      <c r="BF111" s="84"/>
      <c r="BG111" s="84"/>
      <c r="BH111" s="84"/>
    </row>
    <row r="112" spans="1:60" x14ac:dyDescent="0.25">
      <c r="A112" s="84"/>
      <c r="B112" s="84"/>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c r="AG112" s="84"/>
      <c r="AH112" s="84"/>
      <c r="AI112" s="84"/>
      <c r="AJ112" s="84"/>
      <c r="AK112" s="84"/>
      <c r="AL112" s="84"/>
      <c r="AM112" s="84"/>
      <c r="AN112" s="84"/>
      <c r="AO112" s="84"/>
      <c r="AP112" s="84"/>
      <c r="AQ112" s="84"/>
      <c r="AR112" s="84"/>
      <c r="AS112" s="84"/>
      <c r="AT112" s="84"/>
      <c r="AU112" s="84"/>
      <c r="AV112" s="84"/>
      <c r="AW112" s="84"/>
      <c r="AX112" s="84"/>
      <c r="AY112" s="84"/>
      <c r="AZ112" s="84"/>
      <c r="BA112" s="84"/>
      <c r="BB112" s="84"/>
      <c r="BC112" s="84"/>
      <c r="BD112" s="84"/>
      <c r="BE112" s="84"/>
      <c r="BF112" s="84"/>
      <c r="BG112" s="84"/>
      <c r="BH112" s="84"/>
    </row>
    <row r="113" spans="1:60" x14ac:dyDescent="0.25">
      <c r="A113" s="84"/>
      <c r="B113" s="84"/>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84"/>
      <c r="AL113" s="84"/>
      <c r="AM113" s="84"/>
      <c r="AN113" s="84"/>
      <c r="AO113" s="84"/>
      <c r="AP113" s="84"/>
      <c r="AQ113" s="84"/>
      <c r="AR113" s="84"/>
      <c r="AS113" s="84"/>
      <c r="AT113" s="84"/>
      <c r="AU113" s="84"/>
      <c r="AV113" s="84"/>
      <c r="AW113" s="84"/>
      <c r="AX113" s="84"/>
      <c r="AY113" s="84"/>
      <c r="AZ113" s="84"/>
      <c r="BA113" s="84"/>
      <c r="BB113" s="84"/>
      <c r="BC113" s="84"/>
      <c r="BD113" s="84"/>
      <c r="BE113" s="84"/>
      <c r="BF113" s="84"/>
      <c r="BG113" s="84"/>
      <c r="BH113" s="84"/>
    </row>
    <row r="114" spans="1:60" x14ac:dyDescent="0.25">
      <c r="A114" s="84"/>
      <c r="B114" s="84"/>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c r="AG114" s="84"/>
      <c r="AH114" s="84"/>
      <c r="AI114" s="84"/>
      <c r="AJ114" s="84"/>
      <c r="AK114" s="84"/>
      <c r="AL114" s="84"/>
      <c r="AM114" s="84"/>
      <c r="AN114" s="84"/>
      <c r="AO114" s="84"/>
      <c r="AP114" s="84"/>
      <c r="AQ114" s="84"/>
      <c r="AR114" s="84"/>
      <c r="AS114" s="84"/>
      <c r="AT114" s="84"/>
      <c r="AU114" s="84"/>
      <c r="AV114" s="84"/>
      <c r="AW114" s="84"/>
      <c r="AX114" s="84"/>
      <c r="AY114" s="84"/>
      <c r="AZ114" s="84"/>
      <c r="BA114" s="84"/>
      <c r="BB114" s="84"/>
      <c r="BC114" s="84"/>
      <c r="BD114" s="84"/>
      <c r="BE114" s="84"/>
      <c r="BF114" s="84"/>
      <c r="BG114" s="84"/>
      <c r="BH114" s="84"/>
    </row>
    <row r="115" spans="1:60" x14ac:dyDescent="0.25">
      <c r="A115" s="84"/>
      <c r="B115" s="84"/>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c r="AG115" s="84"/>
      <c r="AH115" s="84"/>
      <c r="AI115" s="84"/>
      <c r="AJ115" s="84"/>
      <c r="AK115" s="84"/>
      <c r="AL115" s="84"/>
      <c r="AM115" s="84"/>
      <c r="AN115" s="84"/>
      <c r="AO115" s="84"/>
      <c r="AP115" s="84"/>
      <c r="AQ115" s="84"/>
      <c r="AR115" s="84"/>
      <c r="AS115" s="84"/>
      <c r="AT115" s="84"/>
      <c r="AU115" s="84"/>
      <c r="AV115" s="84"/>
      <c r="AW115" s="84"/>
      <c r="AX115" s="84"/>
      <c r="AY115" s="84"/>
      <c r="AZ115" s="84"/>
      <c r="BA115" s="84"/>
      <c r="BB115" s="84"/>
      <c r="BC115" s="84"/>
      <c r="BD115" s="84"/>
      <c r="BE115" s="84"/>
      <c r="BF115" s="84"/>
      <c r="BG115" s="84"/>
      <c r="BH115" s="84"/>
    </row>
    <row r="116" spans="1:60" x14ac:dyDescent="0.25">
      <c r="A116" s="84"/>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row>
    <row r="117" spans="1:60" x14ac:dyDescent="0.25">
      <c r="A117" s="84"/>
      <c r="B117" s="84"/>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4"/>
      <c r="AK117" s="84"/>
      <c r="AL117" s="84"/>
      <c r="AM117" s="84"/>
      <c r="AN117" s="84"/>
      <c r="AO117" s="84"/>
      <c r="AP117" s="84"/>
      <c r="AQ117" s="84"/>
      <c r="AR117" s="84"/>
      <c r="AS117" s="84"/>
      <c r="AT117" s="84"/>
      <c r="AU117" s="84"/>
      <c r="AV117" s="84"/>
      <c r="AW117" s="84"/>
      <c r="AX117" s="84"/>
      <c r="AY117" s="84"/>
      <c r="AZ117" s="84"/>
      <c r="BA117" s="84"/>
      <c r="BB117" s="84"/>
      <c r="BC117" s="84"/>
      <c r="BD117" s="84"/>
      <c r="BE117" s="84"/>
      <c r="BF117" s="84"/>
      <c r="BG117" s="84"/>
      <c r="BH117" s="84"/>
    </row>
    <row r="118" spans="1:60" x14ac:dyDescent="0.25">
      <c r="A118" s="84"/>
      <c r="B118" s="84"/>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c r="AG118" s="84"/>
      <c r="AH118" s="84"/>
      <c r="AI118" s="84"/>
      <c r="AJ118" s="84"/>
      <c r="AK118" s="84"/>
      <c r="AL118" s="84"/>
      <c r="AM118" s="84"/>
      <c r="AN118" s="84"/>
      <c r="AO118" s="84"/>
      <c r="AP118" s="84"/>
      <c r="AQ118" s="84"/>
      <c r="AR118" s="84"/>
      <c r="AS118" s="84"/>
      <c r="AT118" s="84"/>
      <c r="AU118" s="84"/>
      <c r="AV118" s="84"/>
      <c r="AW118" s="84"/>
      <c r="AX118" s="84"/>
      <c r="AY118" s="84"/>
      <c r="AZ118" s="84"/>
      <c r="BA118" s="84"/>
      <c r="BB118" s="84"/>
      <c r="BC118" s="84"/>
      <c r="BD118" s="84"/>
      <c r="BE118" s="84"/>
      <c r="BF118" s="84"/>
      <c r="BG118" s="84"/>
      <c r="BH118" s="84"/>
    </row>
    <row r="119" spans="1:60" x14ac:dyDescent="0.25">
      <c r="A119" s="84"/>
      <c r="B119" s="84"/>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c r="AG119" s="84"/>
      <c r="AH119" s="84"/>
      <c r="AI119" s="84"/>
      <c r="AJ119" s="84"/>
      <c r="AK119" s="84"/>
      <c r="AL119" s="84"/>
      <c r="AM119" s="84"/>
      <c r="AN119" s="84"/>
      <c r="AO119" s="84"/>
      <c r="AP119" s="84"/>
      <c r="AQ119" s="84"/>
      <c r="AR119" s="84"/>
      <c r="AS119" s="84"/>
      <c r="AT119" s="84"/>
      <c r="AU119" s="84"/>
      <c r="AV119" s="84"/>
      <c r="AW119" s="84"/>
      <c r="AX119" s="84"/>
      <c r="AY119" s="84"/>
      <c r="AZ119" s="84"/>
      <c r="BA119" s="84"/>
      <c r="BB119" s="84"/>
      <c r="BC119" s="84"/>
      <c r="BD119" s="84"/>
      <c r="BE119" s="84"/>
      <c r="BF119" s="84"/>
      <c r="BG119" s="84"/>
      <c r="BH119" s="84"/>
    </row>
    <row r="120" spans="1:60" x14ac:dyDescent="0.25">
      <c r="A120" s="84"/>
      <c r="B120" s="84"/>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c r="AG120" s="84"/>
      <c r="AH120" s="84"/>
      <c r="AI120" s="84"/>
      <c r="AJ120" s="84"/>
      <c r="AK120" s="84"/>
      <c r="AL120" s="84"/>
      <c r="AM120" s="84"/>
      <c r="AN120" s="84"/>
      <c r="AO120" s="84"/>
      <c r="AP120" s="84"/>
      <c r="AQ120" s="84"/>
      <c r="AR120" s="84"/>
      <c r="AS120" s="84"/>
      <c r="AT120" s="84"/>
      <c r="AU120" s="84"/>
      <c r="AV120" s="84"/>
      <c r="AW120" s="84"/>
      <c r="AX120" s="84"/>
      <c r="AY120" s="84"/>
      <c r="AZ120" s="84"/>
      <c r="BA120" s="84"/>
      <c r="BB120" s="84"/>
      <c r="BC120" s="84"/>
      <c r="BD120" s="84"/>
      <c r="BE120" s="84"/>
      <c r="BF120" s="84"/>
      <c r="BG120" s="84"/>
      <c r="BH120" s="84"/>
    </row>
    <row r="121" spans="1:60" x14ac:dyDescent="0.25">
      <c r="A121" s="84"/>
      <c r="B121" s="84"/>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c r="AG121" s="84"/>
      <c r="AH121" s="84"/>
      <c r="AI121" s="84"/>
      <c r="AJ121" s="84"/>
      <c r="AK121" s="84"/>
      <c r="AL121" s="84"/>
      <c r="AM121" s="84"/>
      <c r="AN121" s="84"/>
      <c r="AO121" s="84"/>
      <c r="AP121" s="84"/>
      <c r="AQ121" s="84"/>
      <c r="AR121" s="84"/>
      <c r="AS121" s="84"/>
      <c r="AT121" s="84"/>
      <c r="AU121" s="84"/>
      <c r="AV121" s="84"/>
      <c r="AW121" s="84"/>
      <c r="AX121" s="84"/>
      <c r="AY121" s="84"/>
      <c r="AZ121" s="84"/>
      <c r="BA121" s="84"/>
      <c r="BB121" s="84"/>
      <c r="BC121" s="84"/>
      <c r="BD121" s="84"/>
      <c r="BE121" s="84"/>
      <c r="BF121" s="84"/>
      <c r="BG121" s="84"/>
      <c r="BH121" s="84"/>
    </row>
    <row r="122" spans="1:60" x14ac:dyDescent="0.25">
      <c r="A122" s="84"/>
      <c r="B122" s="84"/>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c r="AG122" s="84"/>
      <c r="AH122" s="84"/>
      <c r="AI122" s="84"/>
      <c r="AJ122" s="84"/>
      <c r="AK122" s="84"/>
      <c r="AL122" s="84"/>
      <c r="AM122" s="84"/>
      <c r="AN122" s="84"/>
      <c r="AO122" s="84"/>
      <c r="AP122" s="84"/>
      <c r="AQ122" s="84"/>
      <c r="AR122" s="84"/>
      <c r="AS122" s="84"/>
      <c r="AT122" s="84"/>
      <c r="AU122" s="84"/>
      <c r="AV122" s="84"/>
      <c r="AW122" s="84"/>
      <c r="AX122" s="84"/>
      <c r="AY122" s="84"/>
      <c r="AZ122" s="84"/>
      <c r="BA122" s="84"/>
      <c r="BB122" s="84"/>
      <c r="BC122" s="84"/>
      <c r="BD122" s="84"/>
      <c r="BE122" s="84"/>
      <c r="BF122" s="84"/>
      <c r="BG122" s="84"/>
      <c r="BH122" s="84"/>
    </row>
    <row r="123" spans="1:60" x14ac:dyDescent="0.25">
      <c r="A123" s="84"/>
      <c r="B123" s="84"/>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c r="AR123" s="84"/>
      <c r="AS123" s="84"/>
      <c r="AT123" s="84"/>
      <c r="AU123" s="84"/>
      <c r="AV123" s="84"/>
      <c r="AW123" s="84"/>
      <c r="AX123" s="84"/>
      <c r="AY123" s="84"/>
      <c r="AZ123" s="84"/>
      <c r="BA123" s="84"/>
      <c r="BB123" s="84"/>
      <c r="BC123" s="84"/>
      <c r="BD123" s="84"/>
      <c r="BE123" s="84"/>
      <c r="BF123" s="84"/>
      <c r="BG123" s="84"/>
      <c r="BH123" s="84"/>
    </row>
    <row r="124" spans="1:60" x14ac:dyDescent="0.25">
      <c r="A124" s="84"/>
      <c r="B124" s="84"/>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c r="AZ124" s="84"/>
      <c r="BA124" s="84"/>
      <c r="BB124" s="84"/>
      <c r="BC124" s="84"/>
      <c r="BD124" s="84"/>
      <c r="BE124" s="84"/>
      <c r="BF124" s="84"/>
      <c r="BG124" s="84"/>
      <c r="BH124" s="84"/>
    </row>
    <row r="125" spans="1:60" x14ac:dyDescent="0.25">
      <c r="A125" s="84"/>
      <c r="B125" s="84"/>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c r="AZ125" s="84"/>
      <c r="BA125" s="84"/>
      <c r="BB125" s="84"/>
      <c r="BC125" s="84"/>
      <c r="BD125" s="84"/>
      <c r="BE125" s="84"/>
      <c r="BF125" s="84"/>
      <c r="BG125" s="84"/>
      <c r="BH125" s="84"/>
    </row>
    <row r="126" spans="1:60" x14ac:dyDescent="0.25">
      <c r="A126" s="84"/>
      <c r="B126" s="84"/>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c r="AG126" s="84"/>
      <c r="AH126" s="84"/>
      <c r="AI126" s="84"/>
      <c r="AJ126" s="84"/>
      <c r="AK126" s="84"/>
      <c r="AL126" s="84"/>
      <c r="AM126" s="84"/>
      <c r="AN126" s="84"/>
      <c r="AO126" s="84"/>
      <c r="AP126" s="84"/>
      <c r="AQ126" s="84"/>
      <c r="AR126" s="84"/>
      <c r="AS126" s="84"/>
      <c r="AT126" s="84"/>
      <c r="AU126" s="84"/>
      <c r="AV126" s="84"/>
      <c r="AW126" s="84"/>
      <c r="AX126" s="84"/>
      <c r="AY126" s="84"/>
      <c r="AZ126" s="84"/>
      <c r="BA126" s="84"/>
      <c r="BB126" s="84"/>
      <c r="BC126" s="84"/>
      <c r="BD126" s="84"/>
      <c r="BE126" s="84"/>
      <c r="BF126" s="84"/>
      <c r="BG126" s="84"/>
      <c r="BH126" s="84"/>
    </row>
    <row r="127" spans="1:60" x14ac:dyDescent="0.25">
      <c r="A127" s="84"/>
      <c r="B127" s="84"/>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c r="AZ127" s="84"/>
      <c r="BA127" s="84"/>
      <c r="BB127" s="84"/>
      <c r="BC127" s="84"/>
      <c r="BD127" s="84"/>
      <c r="BE127" s="84"/>
      <c r="BF127" s="84"/>
      <c r="BG127" s="84"/>
      <c r="BH127" s="84"/>
    </row>
    <row r="128" spans="1:60" x14ac:dyDescent="0.25">
      <c r="A128" s="84"/>
      <c r="B128" s="84"/>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c r="AG128" s="84"/>
      <c r="AH128" s="84"/>
      <c r="AI128" s="84"/>
      <c r="AJ128" s="84"/>
      <c r="AK128" s="84"/>
      <c r="AL128" s="84"/>
      <c r="AM128" s="84"/>
      <c r="AN128" s="84"/>
      <c r="AO128" s="84"/>
      <c r="AP128" s="84"/>
      <c r="AQ128" s="84"/>
      <c r="AR128" s="84"/>
      <c r="AS128" s="84"/>
      <c r="AT128" s="84"/>
      <c r="AU128" s="84"/>
      <c r="AV128" s="84"/>
      <c r="AW128" s="84"/>
      <c r="AX128" s="84"/>
      <c r="AY128" s="84"/>
      <c r="AZ128" s="84"/>
      <c r="BA128" s="84"/>
      <c r="BB128" s="84"/>
      <c r="BC128" s="84"/>
      <c r="BD128" s="84"/>
      <c r="BE128" s="84"/>
      <c r="BF128" s="84"/>
      <c r="BG128" s="84"/>
      <c r="BH128" s="84"/>
    </row>
    <row r="129" spans="1:60" x14ac:dyDescent="0.25">
      <c r="A129" s="84"/>
      <c r="B129" s="84"/>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c r="AG129" s="84"/>
      <c r="AH129" s="84"/>
      <c r="AI129" s="84"/>
      <c r="AJ129" s="84"/>
      <c r="AK129" s="84"/>
      <c r="AL129" s="84"/>
      <c r="AM129" s="84"/>
      <c r="AN129" s="84"/>
      <c r="AO129" s="84"/>
      <c r="AP129" s="84"/>
      <c r="AQ129" s="84"/>
      <c r="AR129" s="84"/>
      <c r="AS129" s="84"/>
      <c r="AT129" s="84"/>
      <c r="AU129" s="84"/>
      <c r="AV129" s="84"/>
      <c r="AW129" s="84"/>
      <c r="AX129" s="84"/>
      <c r="AY129" s="84"/>
      <c r="AZ129" s="84"/>
      <c r="BA129" s="84"/>
      <c r="BB129" s="84"/>
      <c r="BC129" s="84"/>
      <c r="BD129" s="84"/>
      <c r="BE129" s="84"/>
      <c r="BF129" s="84"/>
      <c r="BG129" s="84"/>
      <c r="BH129" s="84"/>
    </row>
    <row r="130" spans="1:60" x14ac:dyDescent="0.25">
      <c r="A130" s="84"/>
      <c r="B130" s="84"/>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c r="AG130" s="84"/>
      <c r="AH130" s="84"/>
      <c r="AI130" s="84"/>
      <c r="AJ130" s="84"/>
      <c r="AK130" s="84"/>
      <c r="AL130" s="84"/>
      <c r="AM130" s="84"/>
      <c r="AN130" s="84"/>
      <c r="AO130" s="84"/>
      <c r="AP130" s="84"/>
      <c r="AQ130" s="84"/>
      <c r="AR130" s="84"/>
      <c r="AS130" s="84"/>
      <c r="AT130" s="84"/>
      <c r="AU130" s="84"/>
      <c r="AV130" s="84"/>
      <c r="AW130" s="84"/>
      <c r="AX130" s="84"/>
      <c r="AY130" s="84"/>
      <c r="AZ130" s="84"/>
      <c r="BA130" s="84"/>
      <c r="BB130" s="84"/>
      <c r="BC130" s="84"/>
      <c r="BD130" s="84"/>
      <c r="BE130" s="84"/>
      <c r="BF130" s="84"/>
      <c r="BG130" s="84"/>
      <c r="BH130" s="84"/>
    </row>
    <row r="131" spans="1:60" x14ac:dyDescent="0.25">
      <c r="A131" s="84"/>
      <c r="B131" s="84"/>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c r="AG131" s="84"/>
      <c r="AH131" s="84"/>
      <c r="AI131" s="84"/>
      <c r="AJ131" s="84"/>
      <c r="AK131" s="84"/>
      <c r="AL131" s="84"/>
      <c r="AM131" s="84"/>
      <c r="AN131" s="84"/>
      <c r="AO131" s="84"/>
      <c r="AP131" s="84"/>
      <c r="AQ131" s="84"/>
      <c r="AR131" s="84"/>
      <c r="AS131" s="84"/>
      <c r="AT131" s="84"/>
      <c r="AU131" s="84"/>
      <c r="AV131" s="84"/>
      <c r="AW131" s="84"/>
      <c r="AX131" s="84"/>
      <c r="AY131" s="84"/>
      <c r="AZ131" s="84"/>
      <c r="BA131" s="84"/>
      <c r="BB131" s="84"/>
      <c r="BC131" s="84"/>
      <c r="BD131" s="84"/>
      <c r="BE131" s="84"/>
      <c r="BF131" s="84"/>
      <c r="BG131" s="84"/>
      <c r="BH131" s="84"/>
    </row>
    <row r="132" spans="1:60" x14ac:dyDescent="0.25">
      <c r="A132" s="84"/>
      <c r="B132" s="84"/>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c r="AG132" s="84"/>
      <c r="AH132" s="84"/>
      <c r="AI132" s="84"/>
      <c r="AJ132" s="84"/>
      <c r="AK132" s="84"/>
      <c r="AL132" s="84"/>
      <c r="AM132" s="84"/>
      <c r="AN132" s="84"/>
      <c r="AO132" s="84"/>
      <c r="AP132" s="84"/>
      <c r="AQ132" s="84"/>
      <c r="AR132" s="84"/>
      <c r="AS132" s="84"/>
      <c r="AT132" s="84"/>
      <c r="AU132" s="84"/>
      <c r="AV132" s="84"/>
      <c r="AW132" s="84"/>
      <c r="AX132" s="84"/>
      <c r="AY132" s="84"/>
      <c r="AZ132" s="84"/>
      <c r="BA132" s="84"/>
      <c r="BB132" s="84"/>
      <c r="BC132" s="84"/>
      <c r="BD132" s="84"/>
      <c r="BE132" s="84"/>
      <c r="BF132" s="84"/>
      <c r="BG132" s="84"/>
      <c r="BH132" s="84"/>
    </row>
    <row r="133" spans="1:60" x14ac:dyDescent="0.25">
      <c r="A133" s="84"/>
      <c r="B133" s="84"/>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c r="AG133" s="84"/>
      <c r="AH133" s="84"/>
      <c r="AI133" s="84"/>
      <c r="AJ133" s="84"/>
      <c r="AK133" s="84"/>
      <c r="AL133" s="84"/>
      <c r="AM133" s="84"/>
      <c r="AN133" s="84"/>
      <c r="AO133" s="84"/>
      <c r="AP133" s="84"/>
      <c r="AQ133" s="84"/>
      <c r="AR133" s="84"/>
      <c r="AS133" s="84"/>
      <c r="AT133" s="84"/>
      <c r="AU133" s="84"/>
      <c r="AV133" s="84"/>
      <c r="AW133" s="84"/>
      <c r="AX133" s="84"/>
      <c r="AY133" s="84"/>
      <c r="AZ133" s="84"/>
      <c r="BA133" s="84"/>
      <c r="BB133" s="84"/>
      <c r="BC133" s="84"/>
      <c r="BD133" s="84"/>
      <c r="BE133" s="84"/>
      <c r="BF133" s="84"/>
      <c r="BG133" s="84"/>
      <c r="BH133" s="84"/>
    </row>
    <row r="134" spans="1:60" x14ac:dyDescent="0.25">
      <c r="A134" s="84"/>
      <c r="B134" s="84"/>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c r="AG134" s="84"/>
      <c r="AH134" s="84"/>
      <c r="AI134" s="84"/>
      <c r="AJ134" s="84"/>
      <c r="AK134" s="84"/>
      <c r="AL134" s="84"/>
      <c r="AM134" s="84"/>
      <c r="AN134" s="84"/>
      <c r="AO134" s="84"/>
      <c r="AP134" s="84"/>
      <c r="AQ134" s="84"/>
      <c r="AR134" s="84"/>
      <c r="AS134" s="84"/>
      <c r="AT134" s="84"/>
      <c r="AU134" s="84"/>
      <c r="AV134" s="84"/>
      <c r="AW134" s="84"/>
      <c r="AX134" s="84"/>
      <c r="AY134" s="84"/>
      <c r="AZ134" s="84"/>
      <c r="BA134" s="84"/>
      <c r="BB134" s="84"/>
      <c r="BC134" s="84"/>
      <c r="BD134" s="84"/>
      <c r="BE134" s="84"/>
      <c r="BF134" s="84"/>
      <c r="BG134" s="84"/>
      <c r="BH134" s="84"/>
    </row>
    <row r="135" spans="1:60" x14ac:dyDescent="0.25">
      <c r="A135" s="84"/>
      <c r="B135" s="84"/>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c r="AG135" s="84"/>
      <c r="AH135" s="84"/>
      <c r="AI135" s="84"/>
      <c r="AJ135" s="84"/>
      <c r="AK135" s="84"/>
      <c r="AL135" s="84"/>
      <c r="AM135" s="84"/>
      <c r="AN135" s="84"/>
      <c r="AO135" s="84"/>
      <c r="AP135" s="84"/>
      <c r="AQ135" s="84"/>
      <c r="AR135" s="84"/>
      <c r="AS135" s="84"/>
      <c r="AT135" s="84"/>
      <c r="AU135" s="84"/>
      <c r="AV135" s="84"/>
      <c r="AW135" s="84"/>
      <c r="AX135" s="84"/>
      <c r="AY135" s="84"/>
      <c r="AZ135" s="84"/>
      <c r="BA135" s="84"/>
      <c r="BB135" s="84"/>
      <c r="BC135" s="84"/>
      <c r="BD135" s="84"/>
      <c r="BE135" s="84"/>
      <c r="BF135" s="84"/>
      <c r="BG135" s="84"/>
      <c r="BH135" s="84"/>
    </row>
    <row r="136" spans="1:60" x14ac:dyDescent="0.25">
      <c r="A136" s="84"/>
      <c r="B136" s="84"/>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4"/>
      <c r="AK136" s="84"/>
      <c r="AL136" s="84"/>
      <c r="AM136" s="84"/>
      <c r="AN136" s="84"/>
      <c r="AO136" s="84"/>
      <c r="AP136" s="84"/>
      <c r="AQ136" s="84"/>
      <c r="AR136" s="84"/>
      <c r="AS136" s="84"/>
      <c r="AT136" s="84"/>
      <c r="AU136" s="84"/>
      <c r="AV136" s="84"/>
      <c r="AW136" s="84"/>
      <c r="AX136" s="84"/>
      <c r="AY136" s="84"/>
      <c r="AZ136" s="84"/>
      <c r="BA136" s="84"/>
      <c r="BB136" s="84"/>
      <c r="BC136" s="84"/>
      <c r="BD136" s="84"/>
      <c r="BE136" s="84"/>
      <c r="BF136" s="84"/>
      <c r="BG136" s="84"/>
      <c r="BH136" s="84"/>
    </row>
    <row r="137" spans="1:60" x14ac:dyDescent="0.25">
      <c r="A137" s="84"/>
      <c r="B137" s="84"/>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c r="AG137" s="84"/>
      <c r="AH137" s="84"/>
      <c r="AI137" s="84"/>
      <c r="AJ137" s="84"/>
      <c r="AK137" s="84"/>
      <c r="AL137" s="84"/>
      <c r="AM137" s="84"/>
      <c r="AN137" s="84"/>
      <c r="AO137" s="84"/>
      <c r="AP137" s="84"/>
      <c r="AQ137" s="84"/>
      <c r="AR137" s="84"/>
      <c r="AS137" s="84"/>
      <c r="AT137" s="84"/>
      <c r="AU137" s="84"/>
      <c r="AV137" s="84"/>
      <c r="AW137" s="84"/>
      <c r="AX137" s="84"/>
      <c r="AY137" s="84"/>
      <c r="AZ137" s="84"/>
      <c r="BA137" s="84"/>
      <c r="BB137" s="84"/>
      <c r="BC137" s="84"/>
      <c r="BD137" s="84"/>
      <c r="BE137" s="84"/>
      <c r="BF137" s="84"/>
      <c r="BG137" s="84"/>
      <c r="BH137" s="84"/>
    </row>
    <row r="138" spans="1:60" x14ac:dyDescent="0.25">
      <c r="A138" s="84"/>
      <c r="B138" s="84"/>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c r="AG138" s="84"/>
      <c r="AH138" s="84"/>
      <c r="AI138" s="84"/>
      <c r="AJ138" s="84"/>
      <c r="AK138" s="84"/>
      <c r="AL138" s="84"/>
      <c r="AM138" s="84"/>
      <c r="AN138" s="84"/>
      <c r="AO138" s="84"/>
      <c r="AP138" s="84"/>
      <c r="AQ138" s="84"/>
      <c r="AR138" s="84"/>
      <c r="AS138" s="84"/>
      <c r="AT138" s="84"/>
      <c r="AU138" s="84"/>
      <c r="AV138" s="84"/>
      <c r="AW138" s="84"/>
      <c r="AX138" s="84"/>
      <c r="AY138" s="84"/>
      <c r="AZ138" s="84"/>
      <c r="BA138" s="84"/>
      <c r="BB138" s="84"/>
      <c r="BC138" s="84"/>
      <c r="BD138" s="84"/>
      <c r="BE138" s="84"/>
      <c r="BF138" s="84"/>
      <c r="BG138" s="84"/>
      <c r="BH138" s="84"/>
    </row>
    <row r="139" spans="1:60" x14ac:dyDescent="0.25">
      <c r="A139" s="84"/>
      <c r="B139" s="84"/>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c r="AG139" s="84"/>
      <c r="AH139" s="84"/>
      <c r="AI139" s="84"/>
      <c r="AJ139" s="84"/>
      <c r="AK139" s="84"/>
      <c r="AL139" s="84"/>
      <c r="AM139" s="84"/>
      <c r="AN139" s="84"/>
      <c r="AO139" s="84"/>
      <c r="AP139" s="84"/>
      <c r="AQ139" s="84"/>
      <c r="AR139" s="84"/>
      <c r="AS139" s="84"/>
      <c r="AT139" s="84"/>
      <c r="AU139" s="84"/>
      <c r="AV139" s="84"/>
      <c r="AW139" s="84"/>
      <c r="AX139" s="84"/>
      <c r="AY139" s="84"/>
      <c r="AZ139" s="84"/>
      <c r="BA139" s="84"/>
      <c r="BB139" s="84"/>
      <c r="BC139" s="84"/>
      <c r="BD139" s="84"/>
      <c r="BE139" s="84"/>
      <c r="BF139" s="84"/>
      <c r="BG139" s="84"/>
      <c r="BH139" s="84"/>
    </row>
    <row r="140" spans="1:60" x14ac:dyDescent="0.25">
      <c r="A140" s="84"/>
      <c r="B140" s="84"/>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c r="AG140" s="84"/>
      <c r="AH140" s="84"/>
      <c r="AI140" s="84"/>
      <c r="AJ140" s="84"/>
      <c r="AK140" s="84"/>
      <c r="AL140" s="84"/>
      <c r="AM140" s="84"/>
      <c r="AN140" s="84"/>
      <c r="AO140" s="84"/>
      <c r="AP140" s="84"/>
      <c r="AQ140" s="84"/>
      <c r="AR140" s="84"/>
      <c r="AS140" s="84"/>
      <c r="AT140" s="84"/>
      <c r="AU140" s="84"/>
      <c r="AV140" s="84"/>
      <c r="AW140" s="84"/>
      <c r="AX140" s="84"/>
      <c r="AY140" s="84"/>
      <c r="AZ140" s="84"/>
      <c r="BA140" s="84"/>
      <c r="BB140" s="84"/>
      <c r="BC140" s="84"/>
      <c r="BD140" s="84"/>
      <c r="BE140" s="84"/>
      <c r="BF140" s="84"/>
      <c r="BG140" s="84"/>
      <c r="BH140" s="84"/>
    </row>
    <row r="141" spans="1:60" x14ac:dyDescent="0.25">
      <c r="A141" s="84"/>
      <c r="B141" s="84"/>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c r="AG141" s="84"/>
      <c r="AH141" s="84"/>
      <c r="AI141" s="84"/>
      <c r="AJ141" s="84"/>
      <c r="AK141" s="84"/>
      <c r="AL141" s="84"/>
      <c r="AM141" s="84"/>
      <c r="AN141" s="84"/>
      <c r="AO141" s="84"/>
      <c r="AP141" s="84"/>
      <c r="AQ141" s="84"/>
      <c r="AR141" s="84"/>
      <c r="AS141" s="84"/>
      <c r="AT141" s="84"/>
      <c r="AU141" s="84"/>
      <c r="AV141" s="84"/>
      <c r="AW141" s="84"/>
      <c r="AX141" s="84"/>
      <c r="AY141" s="84"/>
      <c r="AZ141" s="84"/>
      <c r="BA141" s="84"/>
      <c r="BB141" s="84"/>
      <c r="BC141" s="84"/>
      <c r="BD141" s="84"/>
      <c r="BE141" s="84"/>
      <c r="BF141" s="84"/>
      <c r="BG141" s="84"/>
      <c r="BH141" s="84"/>
    </row>
    <row r="142" spans="1:60" x14ac:dyDescent="0.25">
      <c r="A142" s="84"/>
      <c r="B142" s="84"/>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84"/>
      <c r="AL142" s="84"/>
      <c r="AM142" s="84"/>
      <c r="AN142" s="84"/>
      <c r="AO142" s="84"/>
      <c r="AP142" s="84"/>
      <c r="AQ142" s="84"/>
      <c r="AR142" s="84"/>
      <c r="AS142" s="84"/>
      <c r="AT142" s="84"/>
      <c r="AU142" s="84"/>
      <c r="AV142" s="84"/>
      <c r="AW142" s="84"/>
      <c r="AX142" s="84"/>
      <c r="AY142" s="84"/>
      <c r="AZ142" s="84"/>
      <c r="BA142" s="84"/>
      <c r="BB142" s="84"/>
      <c r="BC142" s="84"/>
      <c r="BD142" s="84"/>
      <c r="BE142" s="84"/>
      <c r="BF142" s="84"/>
      <c r="BG142" s="84"/>
      <c r="BH142" s="84"/>
    </row>
    <row r="143" spans="1:60" x14ac:dyDescent="0.25">
      <c r="A143" s="84"/>
      <c r="B143" s="84"/>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c r="AG143" s="84"/>
      <c r="AH143" s="84"/>
      <c r="AI143" s="84"/>
      <c r="AJ143" s="84"/>
      <c r="AK143" s="84"/>
      <c r="AL143" s="84"/>
      <c r="AM143" s="84"/>
      <c r="AN143" s="84"/>
      <c r="AO143" s="84"/>
      <c r="AP143" s="84"/>
      <c r="AQ143" s="84"/>
      <c r="AR143" s="84"/>
      <c r="AS143" s="84"/>
      <c r="AT143" s="84"/>
      <c r="AU143" s="84"/>
      <c r="AV143" s="84"/>
      <c r="AW143" s="84"/>
      <c r="AX143" s="84"/>
      <c r="AY143" s="84"/>
      <c r="AZ143" s="84"/>
      <c r="BA143" s="84"/>
      <c r="BB143" s="84"/>
      <c r="BC143" s="84"/>
      <c r="BD143" s="84"/>
      <c r="BE143" s="84"/>
      <c r="BF143" s="84"/>
      <c r="BG143" s="84"/>
      <c r="BH143" s="84"/>
    </row>
    <row r="144" spans="1:60" x14ac:dyDescent="0.25">
      <c r="A144" s="84"/>
      <c r="B144" s="84"/>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c r="AG144" s="84"/>
      <c r="AH144" s="84"/>
      <c r="AI144" s="84"/>
      <c r="AJ144" s="84"/>
      <c r="AK144" s="84"/>
      <c r="AL144" s="84"/>
      <c r="AM144" s="84"/>
      <c r="AN144" s="84"/>
      <c r="AO144" s="84"/>
      <c r="AP144" s="84"/>
      <c r="AQ144" s="84"/>
      <c r="AR144" s="84"/>
      <c r="AS144" s="84"/>
      <c r="AT144" s="84"/>
      <c r="AU144" s="84"/>
      <c r="AV144" s="84"/>
      <c r="AW144" s="84"/>
      <c r="AX144" s="84"/>
      <c r="AY144" s="84"/>
      <c r="AZ144" s="84"/>
      <c r="BA144" s="84"/>
      <c r="BB144" s="84"/>
      <c r="BC144" s="84"/>
      <c r="BD144" s="84"/>
      <c r="BE144" s="84"/>
      <c r="BF144" s="84"/>
      <c r="BG144" s="84"/>
      <c r="BH144" s="84"/>
    </row>
    <row r="145" spans="1:60" x14ac:dyDescent="0.25">
      <c r="A145" s="84"/>
      <c r="B145" s="84"/>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84"/>
      <c r="AQ145" s="84"/>
      <c r="AR145" s="84"/>
      <c r="AS145" s="84"/>
      <c r="AT145" s="84"/>
      <c r="AU145" s="84"/>
      <c r="AV145" s="84"/>
      <c r="AW145" s="84"/>
      <c r="AX145" s="84"/>
      <c r="AY145" s="84"/>
      <c r="AZ145" s="84"/>
      <c r="BA145" s="84"/>
      <c r="BB145" s="84"/>
      <c r="BC145" s="84"/>
      <c r="BD145" s="84"/>
      <c r="BE145" s="84"/>
      <c r="BF145" s="84"/>
      <c r="BG145" s="84"/>
      <c r="BH145" s="84"/>
    </row>
    <row r="146" spans="1:60" x14ac:dyDescent="0.25">
      <c r="A146" s="84"/>
      <c r="B146" s="84"/>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c r="AP146" s="84"/>
      <c r="AQ146" s="84"/>
      <c r="AR146" s="84"/>
      <c r="AS146" s="84"/>
      <c r="AT146" s="84"/>
      <c r="AU146" s="84"/>
      <c r="AV146" s="84"/>
      <c r="AW146" s="84"/>
      <c r="AX146" s="84"/>
      <c r="AY146" s="84"/>
      <c r="AZ146" s="84"/>
      <c r="BA146" s="84"/>
      <c r="BB146" s="84"/>
      <c r="BC146" s="84"/>
      <c r="BD146" s="84"/>
      <c r="BE146" s="84"/>
      <c r="BF146" s="84"/>
      <c r="BG146" s="84"/>
      <c r="BH146" s="84"/>
    </row>
    <row r="147" spans="1:60" x14ac:dyDescent="0.25">
      <c r="A147" s="84"/>
      <c r="B147" s="84"/>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c r="AG147" s="84"/>
      <c r="AH147" s="84"/>
      <c r="AI147" s="84"/>
      <c r="AJ147" s="84"/>
      <c r="AK147" s="84"/>
      <c r="AL147" s="84"/>
      <c r="AM147" s="84"/>
      <c r="AN147" s="84"/>
      <c r="AO147" s="84"/>
      <c r="AP147" s="84"/>
      <c r="AQ147" s="84"/>
      <c r="AR147" s="84"/>
      <c r="AS147" s="84"/>
      <c r="AT147" s="84"/>
      <c r="AU147" s="84"/>
      <c r="AV147" s="84"/>
      <c r="AW147" s="84"/>
      <c r="AX147" s="84"/>
      <c r="AY147" s="84"/>
      <c r="AZ147" s="84"/>
      <c r="BA147" s="84"/>
      <c r="BB147" s="84"/>
      <c r="BC147" s="84"/>
      <c r="BD147" s="84"/>
      <c r="BE147" s="84"/>
      <c r="BF147" s="84"/>
      <c r="BG147" s="84"/>
      <c r="BH147" s="84"/>
    </row>
    <row r="148" spans="1:60" x14ac:dyDescent="0.25">
      <c r="A148" s="84"/>
      <c r="B148" s="84"/>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c r="AG148" s="84"/>
      <c r="AH148" s="84"/>
      <c r="AI148" s="84"/>
      <c r="AJ148" s="84"/>
      <c r="AK148" s="84"/>
      <c r="AL148" s="84"/>
      <c r="AM148" s="84"/>
      <c r="AN148" s="84"/>
      <c r="AO148" s="84"/>
      <c r="AP148" s="84"/>
      <c r="AQ148" s="84"/>
      <c r="AR148" s="84"/>
      <c r="AS148" s="84"/>
      <c r="AT148" s="84"/>
      <c r="AU148" s="84"/>
      <c r="AV148" s="84"/>
      <c r="AW148" s="84"/>
      <c r="AX148" s="84"/>
      <c r="AY148" s="84"/>
      <c r="AZ148" s="84"/>
      <c r="BA148" s="84"/>
      <c r="BB148" s="84"/>
      <c r="BC148" s="84"/>
      <c r="BD148" s="84"/>
      <c r="BE148" s="84"/>
      <c r="BF148" s="84"/>
      <c r="BG148" s="84"/>
      <c r="BH148" s="84"/>
    </row>
    <row r="149" spans="1:60" x14ac:dyDescent="0.25">
      <c r="A149" s="84"/>
      <c r="B149" s="84"/>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c r="AG149" s="84"/>
      <c r="AH149" s="84"/>
      <c r="AI149" s="84"/>
      <c r="AJ149" s="84"/>
      <c r="AK149" s="84"/>
      <c r="AL149" s="84"/>
      <c r="AM149" s="84"/>
      <c r="AN149" s="84"/>
      <c r="AO149" s="84"/>
      <c r="AP149" s="84"/>
      <c r="AQ149" s="84"/>
      <c r="AR149" s="84"/>
      <c r="AS149" s="84"/>
      <c r="AT149" s="84"/>
      <c r="AU149" s="84"/>
      <c r="AV149" s="84"/>
      <c r="AW149" s="84"/>
      <c r="AX149" s="84"/>
      <c r="AY149" s="84"/>
      <c r="AZ149" s="84"/>
      <c r="BA149" s="84"/>
      <c r="BB149" s="84"/>
      <c r="BC149" s="84"/>
      <c r="BD149" s="84"/>
      <c r="BE149" s="84"/>
      <c r="BF149" s="84"/>
      <c r="BG149" s="84"/>
      <c r="BH149" s="84"/>
    </row>
    <row r="150" spans="1:60" x14ac:dyDescent="0.25">
      <c r="A150" s="84"/>
      <c r="B150" s="84"/>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84"/>
      <c r="AM150" s="84"/>
      <c r="AN150" s="84"/>
      <c r="AO150" s="84"/>
      <c r="AP150" s="84"/>
      <c r="AQ150" s="84"/>
      <c r="AR150" s="84"/>
      <c r="AS150" s="84"/>
      <c r="AT150" s="84"/>
      <c r="AU150" s="84"/>
      <c r="AV150" s="84"/>
      <c r="AW150" s="84"/>
      <c r="AX150" s="84"/>
      <c r="AY150" s="84"/>
      <c r="AZ150" s="84"/>
      <c r="BA150" s="84"/>
      <c r="BB150" s="84"/>
      <c r="BC150" s="84"/>
      <c r="BD150" s="84"/>
      <c r="BE150" s="84"/>
      <c r="BF150" s="84"/>
      <c r="BG150" s="84"/>
      <c r="BH150" s="84"/>
    </row>
    <row r="151" spans="1:60" x14ac:dyDescent="0.25">
      <c r="A151" s="84"/>
      <c r="B151" s="84"/>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c r="AG151" s="84"/>
      <c r="AH151" s="84"/>
      <c r="AI151" s="84"/>
      <c r="AJ151" s="84"/>
      <c r="AK151" s="84"/>
      <c r="AL151" s="84"/>
      <c r="AM151" s="84"/>
      <c r="AN151" s="84"/>
      <c r="AO151" s="84"/>
      <c r="AP151" s="84"/>
      <c r="AQ151" s="84"/>
      <c r="AR151" s="84"/>
      <c r="AS151" s="84"/>
      <c r="AT151" s="84"/>
      <c r="AU151" s="84"/>
      <c r="AV151" s="84"/>
      <c r="AW151" s="84"/>
      <c r="AX151" s="84"/>
      <c r="AY151" s="84"/>
      <c r="AZ151" s="84"/>
      <c r="BA151" s="84"/>
      <c r="BB151" s="84"/>
      <c r="BC151" s="84"/>
      <c r="BD151" s="84"/>
      <c r="BE151" s="84"/>
      <c r="BF151" s="84"/>
      <c r="BG151" s="84"/>
      <c r="BH151" s="84"/>
    </row>
    <row r="152" spans="1:60" x14ac:dyDescent="0.25">
      <c r="A152" s="84"/>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4"/>
      <c r="AT152" s="84"/>
      <c r="AU152" s="84"/>
      <c r="AV152" s="84"/>
      <c r="AW152" s="84"/>
      <c r="AX152" s="84"/>
      <c r="AY152" s="84"/>
      <c r="AZ152" s="84"/>
      <c r="BA152" s="84"/>
      <c r="BB152" s="84"/>
      <c r="BC152" s="84"/>
      <c r="BD152" s="84"/>
      <c r="BE152" s="84"/>
      <c r="BF152" s="84"/>
      <c r="BG152" s="84"/>
      <c r="BH152" s="84"/>
    </row>
    <row r="153" spans="1:60" x14ac:dyDescent="0.25">
      <c r="A153" s="84"/>
      <c r="B153" s="84"/>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c r="AG153" s="84"/>
      <c r="AH153" s="84"/>
      <c r="AI153" s="84"/>
      <c r="AJ153" s="84"/>
      <c r="AK153" s="84"/>
      <c r="AL153" s="84"/>
      <c r="AM153" s="84"/>
      <c r="AN153" s="84"/>
      <c r="AO153" s="84"/>
      <c r="AP153" s="84"/>
      <c r="AQ153" s="84"/>
      <c r="AR153" s="84"/>
      <c r="AS153" s="84"/>
      <c r="AT153" s="84"/>
      <c r="AU153" s="84"/>
      <c r="AV153" s="84"/>
      <c r="AW153" s="84"/>
      <c r="AX153" s="84"/>
      <c r="AY153" s="84"/>
      <c r="AZ153" s="84"/>
      <c r="BA153" s="84"/>
      <c r="BB153" s="84"/>
      <c r="BC153" s="84"/>
      <c r="BD153" s="84"/>
      <c r="BE153" s="84"/>
      <c r="BF153" s="84"/>
      <c r="BG153" s="84"/>
      <c r="BH153" s="84"/>
    </row>
    <row r="154" spans="1:60" x14ac:dyDescent="0.25">
      <c r="A154" s="84"/>
      <c r="B154" s="84"/>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c r="AG154" s="84"/>
      <c r="AH154" s="84"/>
      <c r="AI154" s="84"/>
      <c r="AJ154" s="84"/>
      <c r="AK154" s="84"/>
      <c r="AL154" s="84"/>
      <c r="AM154" s="84"/>
      <c r="AN154" s="84"/>
      <c r="AO154" s="84"/>
      <c r="AP154" s="84"/>
      <c r="AQ154" s="84"/>
      <c r="AR154" s="84"/>
      <c r="AS154" s="84"/>
      <c r="AT154" s="84"/>
      <c r="AU154" s="84"/>
      <c r="AV154" s="84"/>
      <c r="AW154" s="84"/>
      <c r="AX154" s="84"/>
      <c r="AY154" s="84"/>
      <c r="AZ154" s="84"/>
      <c r="BA154" s="84"/>
      <c r="BB154" s="84"/>
      <c r="BC154" s="84"/>
      <c r="BD154" s="84"/>
      <c r="BE154" s="84"/>
      <c r="BF154" s="84"/>
      <c r="BG154" s="84"/>
      <c r="BH154" s="84"/>
    </row>
    <row r="155" spans="1:60" x14ac:dyDescent="0.25">
      <c r="A155" s="84"/>
      <c r="B155" s="84"/>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c r="AG155" s="84"/>
      <c r="AH155" s="84"/>
      <c r="AI155" s="84"/>
      <c r="AJ155" s="84"/>
      <c r="AK155" s="84"/>
      <c r="AL155" s="84"/>
      <c r="AM155" s="84"/>
      <c r="AN155" s="84"/>
      <c r="AO155" s="84"/>
      <c r="AP155" s="84"/>
      <c r="AQ155" s="84"/>
      <c r="AR155" s="84"/>
      <c r="AS155" s="84"/>
      <c r="AT155" s="84"/>
      <c r="AU155" s="84"/>
      <c r="AV155" s="84"/>
      <c r="AW155" s="84"/>
      <c r="AX155" s="84"/>
      <c r="AY155" s="84"/>
      <c r="AZ155" s="84"/>
      <c r="BA155" s="84"/>
      <c r="BB155" s="84"/>
      <c r="BC155" s="84"/>
      <c r="BD155" s="84"/>
      <c r="BE155" s="84"/>
      <c r="BF155" s="84"/>
      <c r="BG155" s="84"/>
      <c r="BH155" s="84"/>
    </row>
    <row r="156" spans="1:60" x14ac:dyDescent="0.25">
      <c r="A156" s="84"/>
      <c r="B156" s="84"/>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84"/>
      <c r="AK156" s="84"/>
      <c r="AL156" s="84"/>
      <c r="AM156" s="84"/>
      <c r="AN156" s="84"/>
      <c r="AO156" s="84"/>
      <c r="AP156" s="84"/>
      <c r="AQ156" s="84"/>
      <c r="AR156" s="84"/>
      <c r="AS156" s="84"/>
      <c r="AT156" s="84"/>
      <c r="AU156" s="84"/>
      <c r="AV156" s="84"/>
      <c r="AW156" s="84"/>
      <c r="AX156" s="84"/>
      <c r="AY156" s="84"/>
      <c r="AZ156" s="84"/>
      <c r="BA156" s="84"/>
      <c r="BB156" s="84"/>
      <c r="BC156" s="84"/>
      <c r="BD156" s="84"/>
      <c r="BE156" s="84"/>
      <c r="BF156" s="84"/>
      <c r="BG156" s="84"/>
      <c r="BH156" s="84"/>
    </row>
    <row r="157" spans="1:60" x14ac:dyDescent="0.25">
      <c r="A157" s="84"/>
      <c r="B157" s="8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84"/>
      <c r="AP157" s="84"/>
      <c r="AQ157" s="84"/>
      <c r="AR157" s="84"/>
      <c r="AS157" s="84"/>
      <c r="AT157" s="84"/>
      <c r="AU157" s="84"/>
      <c r="AV157" s="84"/>
      <c r="AW157" s="84"/>
      <c r="AX157" s="84"/>
      <c r="AY157" s="84"/>
      <c r="AZ157" s="84"/>
      <c r="BA157" s="84"/>
      <c r="BB157" s="84"/>
      <c r="BC157" s="84"/>
      <c r="BD157" s="84"/>
      <c r="BE157" s="84"/>
      <c r="BF157" s="84"/>
      <c r="BG157" s="84"/>
      <c r="BH157" s="84"/>
    </row>
    <row r="158" spans="1:60" x14ac:dyDescent="0.25">
      <c r="A158" s="84"/>
      <c r="B158" s="84"/>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c r="AG158" s="84"/>
      <c r="AH158" s="84"/>
      <c r="AI158" s="84"/>
      <c r="AJ158" s="84"/>
      <c r="AK158" s="84"/>
      <c r="AL158" s="84"/>
      <c r="AM158" s="84"/>
      <c r="AN158" s="84"/>
      <c r="AO158" s="84"/>
      <c r="AP158" s="84"/>
      <c r="AQ158" s="84"/>
      <c r="AR158" s="84"/>
      <c r="AS158" s="84"/>
      <c r="AT158" s="84"/>
      <c r="AU158" s="84"/>
      <c r="AV158" s="84"/>
      <c r="AW158" s="84"/>
      <c r="AX158" s="84"/>
      <c r="AY158" s="84"/>
      <c r="AZ158" s="84"/>
      <c r="BA158" s="84"/>
      <c r="BB158" s="84"/>
      <c r="BC158" s="84"/>
      <c r="BD158" s="84"/>
      <c r="BE158" s="84"/>
      <c r="BF158" s="84"/>
      <c r="BG158" s="84"/>
      <c r="BH158" s="84"/>
    </row>
    <row r="159" spans="1:60" x14ac:dyDescent="0.25">
      <c r="A159" s="84"/>
      <c r="B159" s="84"/>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c r="AG159" s="84"/>
      <c r="AH159" s="84"/>
      <c r="AI159" s="84"/>
      <c r="AJ159" s="84"/>
      <c r="AK159" s="84"/>
      <c r="AL159" s="84"/>
      <c r="AM159" s="84"/>
      <c r="AN159" s="84"/>
      <c r="AO159" s="84"/>
      <c r="AP159" s="84"/>
      <c r="AQ159" s="84"/>
      <c r="AR159" s="84"/>
      <c r="AS159" s="84"/>
      <c r="AT159" s="84"/>
      <c r="AU159" s="84"/>
      <c r="AV159" s="84"/>
      <c r="AW159" s="84"/>
      <c r="AX159" s="84"/>
      <c r="AY159" s="84"/>
      <c r="AZ159" s="84"/>
      <c r="BA159" s="84"/>
      <c r="BB159" s="84"/>
      <c r="BC159" s="84"/>
      <c r="BD159" s="84"/>
      <c r="BE159" s="84"/>
      <c r="BF159" s="84"/>
      <c r="BG159" s="84"/>
      <c r="BH159" s="84"/>
    </row>
    <row r="160" spans="1:60" x14ac:dyDescent="0.25">
      <c r="A160" s="84"/>
      <c r="B160" s="84"/>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c r="AG160" s="84"/>
      <c r="AH160" s="84"/>
      <c r="AI160" s="84"/>
      <c r="AJ160" s="84"/>
      <c r="AK160" s="84"/>
      <c r="AL160" s="84"/>
      <c r="AM160" s="84"/>
      <c r="AN160" s="84"/>
      <c r="AO160" s="84"/>
      <c r="AP160" s="84"/>
      <c r="AQ160" s="84"/>
      <c r="AR160" s="84"/>
      <c r="AS160" s="84"/>
      <c r="AT160" s="84"/>
      <c r="AU160" s="84"/>
      <c r="AV160" s="84"/>
      <c r="AW160" s="84"/>
      <c r="AX160" s="84"/>
      <c r="AY160" s="84"/>
      <c r="AZ160" s="84"/>
      <c r="BA160" s="84"/>
      <c r="BB160" s="84"/>
      <c r="BC160" s="84"/>
      <c r="BD160" s="84"/>
      <c r="BE160" s="84"/>
      <c r="BF160" s="84"/>
      <c r="BG160" s="84"/>
      <c r="BH160" s="84"/>
    </row>
    <row r="161" spans="1:60" x14ac:dyDescent="0.25">
      <c r="A161" s="84"/>
      <c r="B161" s="84"/>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row>
    <row r="162" spans="1:60" x14ac:dyDescent="0.25">
      <c r="A162" s="84"/>
      <c r="B162" s="84"/>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row>
    <row r="163" spans="1:60" x14ac:dyDescent="0.25">
      <c r="A163" s="84"/>
      <c r="B163" s="84"/>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84"/>
      <c r="AK163" s="84"/>
      <c r="AL163" s="84"/>
      <c r="AM163" s="84"/>
      <c r="AN163" s="84"/>
      <c r="AO163" s="84"/>
      <c r="AP163" s="84"/>
      <c r="AQ163" s="84"/>
      <c r="AR163" s="84"/>
      <c r="AS163" s="84"/>
      <c r="AT163" s="84"/>
      <c r="AU163" s="84"/>
      <c r="AV163" s="84"/>
      <c r="AW163" s="84"/>
      <c r="AX163" s="84"/>
      <c r="AY163" s="84"/>
      <c r="AZ163" s="84"/>
      <c r="BA163" s="84"/>
      <c r="BB163" s="84"/>
      <c r="BC163" s="84"/>
      <c r="BD163" s="84"/>
      <c r="BE163" s="84"/>
      <c r="BF163" s="84"/>
      <c r="BG163" s="84"/>
      <c r="BH163" s="84"/>
    </row>
    <row r="164" spans="1:60" x14ac:dyDescent="0.25">
      <c r="A164" s="84"/>
      <c r="B164" s="84"/>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c r="AG164" s="84"/>
      <c r="AH164" s="84"/>
      <c r="AI164" s="84"/>
      <c r="AJ164" s="84"/>
      <c r="AK164" s="84"/>
      <c r="AL164" s="84"/>
      <c r="AM164" s="84"/>
      <c r="AN164" s="84"/>
      <c r="AO164" s="84"/>
      <c r="AP164" s="84"/>
      <c r="AQ164" s="84"/>
      <c r="AR164" s="84"/>
      <c r="AS164" s="84"/>
      <c r="AT164" s="84"/>
      <c r="AU164" s="84"/>
      <c r="AV164" s="84"/>
      <c r="AW164" s="84"/>
      <c r="AX164" s="84"/>
      <c r="AY164" s="84"/>
      <c r="AZ164" s="84"/>
      <c r="BA164" s="84"/>
      <c r="BB164" s="84"/>
      <c r="BC164" s="84"/>
      <c r="BD164" s="84"/>
      <c r="BE164" s="84"/>
      <c r="BF164" s="84"/>
      <c r="BG164" s="84"/>
      <c r="BH164" s="84"/>
    </row>
    <row r="165" spans="1:60" x14ac:dyDescent="0.25">
      <c r="A165" s="84"/>
      <c r="B165" s="84"/>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c r="AG165" s="84"/>
      <c r="AH165" s="84"/>
      <c r="AI165" s="84"/>
      <c r="AJ165" s="84"/>
      <c r="AK165" s="84"/>
      <c r="AL165" s="84"/>
      <c r="AM165" s="84"/>
      <c r="AN165" s="84"/>
      <c r="AO165" s="84"/>
      <c r="AP165" s="84"/>
      <c r="AQ165" s="84"/>
      <c r="AR165" s="84"/>
      <c r="AS165" s="84"/>
      <c r="AT165" s="84"/>
      <c r="AU165" s="84"/>
      <c r="AV165" s="84"/>
      <c r="AW165" s="84"/>
      <c r="AX165" s="84"/>
      <c r="AY165" s="84"/>
      <c r="AZ165" s="84"/>
      <c r="BA165" s="84"/>
      <c r="BB165" s="84"/>
      <c r="BC165" s="84"/>
      <c r="BD165" s="84"/>
      <c r="BE165" s="84"/>
      <c r="BF165" s="84"/>
      <c r="BG165" s="84"/>
      <c r="BH165" s="84"/>
    </row>
    <row r="166" spans="1:60" x14ac:dyDescent="0.25">
      <c r="A166" s="84"/>
      <c r="B166" s="84"/>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c r="AG166" s="84"/>
      <c r="AH166" s="84"/>
      <c r="AI166" s="84"/>
      <c r="AJ166" s="84"/>
      <c r="AK166" s="84"/>
      <c r="AL166" s="84"/>
      <c r="AM166" s="84"/>
      <c r="AN166" s="84"/>
      <c r="AO166" s="84"/>
      <c r="AP166" s="84"/>
      <c r="AQ166" s="84"/>
      <c r="AR166" s="84"/>
      <c r="AS166" s="84"/>
      <c r="AT166" s="84"/>
      <c r="AU166" s="84"/>
      <c r="AV166" s="84"/>
      <c r="AW166" s="84"/>
      <c r="AX166" s="84"/>
      <c r="AY166" s="84"/>
      <c r="AZ166" s="84"/>
      <c r="BA166" s="84"/>
      <c r="BB166" s="84"/>
      <c r="BC166" s="84"/>
      <c r="BD166" s="84"/>
      <c r="BE166" s="84"/>
      <c r="BF166" s="84"/>
      <c r="BG166" s="84"/>
      <c r="BH166" s="84"/>
    </row>
    <row r="167" spans="1:60" x14ac:dyDescent="0.25">
      <c r="A167" s="84"/>
      <c r="B167" s="84"/>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4"/>
      <c r="AO167" s="84"/>
      <c r="AP167" s="84"/>
      <c r="AQ167" s="84"/>
      <c r="AR167" s="84"/>
      <c r="AS167" s="84"/>
      <c r="AT167" s="84"/>
      <c r="AU167" s="84"/>
      <c r="AV167" s="84"/>
      <c r="AW167" s="84"/>
      <c r="AX167" s="84"/>
      <c r="AY167" s="84"/>
      <c r="AZ167" s="84"/>
      <c r="BA167" s="84"/>
      <c r="BB167" s="84"/>
      <c r="BC167" s="84"/>
      <c r="BD167" s="84"/>
      <c r="BE167" s="84"/>
      <c r="BF167" s="84"/>
      <c r="BG167" s="84"/>
      <c r="BH167" s="84"/>
    </row>
    <row r="168" spans="1:60" x14ac:dyDescent="0.25">
      <c r="A168" s="84"/>
      <c r="B168" s="84"/>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4"/>
      <c r="AO168" s="84"/>
      <c r="AP168" s="84"/>
      <c r="AQ168" s="84"/>
      <c r="AR168" s="84"/>
      <c r="AS168" s="84"/>
      <c r="AT168" s="84"/>
      <c r="AU168" s="84"/>
      <c r="AV168" s="84"/>
      <c r="AW168" s="84"/>
      <c r="AX168" s="84"/>
      <c r="AY168" s="84"/>
      <c r="AZ168" s="84"/>
      <c r="BA168" s="84"/>
      <c r="BB168" s="84"/>
      <c r="BC168" s="84"/>
      <c r="BD168" s="84"/>
      <c r="BE168" s="84"/>
      <c r="BF168" s="84"/>
      <c r="BG168" s="84"/>
      <c r="BH168" s="84"/>
    </row>
    <row r="169" spans="1:60" x14ac:dyDescent="0.25">
      <c r="A169" s="84"/>
      <c r="B169" s="84"/>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c r="AG169" s="84"/>
      <c r="AH169" s="84"/>
      <c r="AI169" s="84"/>
      <c r="AJ169" s="84"/>
      <c r="AK169" s="84"/>
      <c r="AL169" s="84"/>
      <c r="AM169" s="84"/>
      <c r="AN169" s="84"/>
      <c r="AO169" s="84"/>
      <c r="AP169" s="84"/>
      <c r="AQ169" s="84"/>
      <c r="AR169" s="84"/>
      <c r="AS169" s="84"/>
      <c r="AT169" s="84"/>
      <c r="AU169" s="84"/>
      <c r="AV169" s="84"/>
      <c r="AW169" s="84"/>
      <c r="AX169" s="84"/>
      <c r="AY169" s="84"/>
      <c r="AZ169" s="84"/>
      <c r="BA169" s="84"/>
      <c r="BB169" s="84"/>
      <c r="BC169" s="84"/>
      <c r="BD169" s="84"/>
      <c r="BE169" s="84"/>
      <c r="BF169" s="84"/>
      <c r="BG169" s="84"/>
      <c r="BH169" s="84"/>
    </row>
    <row r="170" spans="1:60" x14ac:dyDescent="0.25">
      <c r="A170" s="84"/>
      <c r="B170" s="84"/>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4"/>
      <c r="AO170" s="84"/>
      <c r="AP170" s="84"/>
      <c r="AQ170" s="84"/>
      <c r="AR170" s="84"/>
      <c r="AS170" s="84"/>
      <c r="AT170" s="84"/>
      <c r="AU170" s="84"/>
      <c r="AV170" s="84"/>
      <c r="AW170" s="84"/>
      <c r="AX170" s="84"/>
      <c r="AY170" s="84"/>
      <c r="AZ170" s="84"/>
      <c r="BA170" s="84"/>
      <c r="BB170" s="84"/>
      <c r="BC170" s="84"/>
      <c r="BD170" s="84"/>
      <c r="BE170" s="84"/>
      <c r="BF170" s="84"/>
      <c r="BG170" s="84"/>
      <c r="BH170" s="84"/>
    </row>
    <row r="171" spans="1:60" x14ac:dyDescent="0.25">
      <c r="A171" s="84"/>
      <c r="B171" s="84"/>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4"/>
      <c r="AO171" s="84"/>
      <c r="AP171" s="84"/>
      <c r="AQ171" s="84"/>
      <c r="AR171" s="84"/>
      <c r="AS171" s="84"/>
      <c r="AT171" s="84"/>
      <c r="AU171" s="84"/>
      <c r="AV171" s="84"/>
      <c r="AW171" s="84"/>
      <c r="AX171" s="84"/>
      <c r="AY171" s="84"/>
      <c r="AZ171" s="84"/>
      <c r="BA171" s="84"/>
      <c r="BB171" s="84"/>
      <c r="BC171" s="84"/>
      <c r="BD171" s="84"/>
      <c r="BE171" s="84"/>
      <c r="BF171" s="84"/>
      <c r="BG171" s="84"/>
      <c r="BH171" s="84"/>
    </row>
    <row r="172" spans="1:60" x14ac:dyDescent="0.25">
      <c r="A172" s="84"/>
      <c r="B172" s="84"/>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4"/>
      <c r="AO172" s="84"/>
      <c r="AP172" s="84"/>
      <c r="AQ172" s="84"/>
      <c r="AR172" s="84"/>
      <c r="AS172" s="84"/>
      <c r="AT172" s="84"/>
      <c r="AU172" s="84"/>
      <c r="AV172" s="84"/>
      <c r="AW172" s="84"/>
      <c r="AX172" s="84"/>
      <c r="AY172" s="84"/>
      <c r="AZ172" s="84"/>
      <c r="BA172" s="84"/>
      <c r="BB172" s="84"/>
      <c r="BC172" s="84"/>
      <c r="BD172" s="84"/>
      <c r="BE172" s="84"/>
      <c r="BF172" s="84"/>
      <c r="BG172" s="84"/>
      <c r="BH172" s="84"/>
    </row>
    <row r="173" spans="1:60" x14ac:dyDescent="0.25">
      <c r="A173" s="84"/>
      <c r="B173" s="84"/>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4"/>
      <c r="AO173" s="84"/>
      <c r="AP173" s="84"/>
      <c r="AQ173" s="84"/>
      <c r="AR173" s="84"/>
      <c r="AS173" s="84"/>
      <c r="AT173" s="84"/>
      <c r="AU173" s="84"/>
      <c r="AV173" s="84"/>
      <c r="AW173" s="84"/>
      <c r="AX173" s="84"/>
      <c r="AY173" s="84"/>
      <c r="AZ173" s="84"/>
      <c r="BA173" s="84"/>
      <c r="BB173" s="84"/>
      <c r="BC173" s="84"/>
      <c r="BD173" s="84"/>
      <c r="BE173" s="84"/>
      <c r="BF173" s="84"/>
      <c r="BG173" s="84"/>
      <c r="BH173" s="84"/>
    </row>
    <row r="174" spans="1:60" x14ac:dyDescent="0.25">
      <c r="A174" s="84"/>
      <c r="B174" s="84"/>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4"/>
      <c r="AO174" s="84"/>
      <c r="AP174" s="84"/>
      <c r="AQ174" s="84"/>
      <c r="AR174" s="84"/>
      <c r="AS174" s="84"/>
      <c r="AT174" s="84"/>
      <c r="AU174" s="84"/>
      <c r="AV174" s="84"/>
      <c r="AW174" s="84"/>
      <c r="AX174" s="84"/>
      <c r="AY174" s="84"/>
      <c r="AZ174" s="84"/>
      <c r="BA174" s="84"/>
      <c r="BB174" s="84"/>
      <c r="BC174" s="84"/>
      <c r="BD174" s="84"/>
      <c r="BE174" s="84"/>
      <c r="BF174" s="84"/>
      <c r="BG174" s="84"/>
      <c r="BH174" s="84"/>
    </row>
    <row r="175" spans="1:60" x14ac:dyDescent="0.25">
      <c r="A175" s="84"/>
      <c r="B175" s="84"/>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4"/>
      <c r="AO175" s="84"/>
      <c r="AP175" s="84"/>
      <c r="AQ175" s="84"/>
      <c r="AR175" s="84"/>
      <c r="AS175" s="84"/>
      <c r="AT175" s="84"/>
      <c r="AU175" s="84"/>
      <c r="AV175" s="84"/>
      <c r="AW175" s="84"/>
      <c r="AX175" s="84"/>
      <c r="AY175" s="84"/>
      <c r="AZ175" s="84"/>
      <c r="BA175" s="84"/>
      <c r="BB175" s="84"/>
      <c r="BC175" s="84"/>
      <c r="BD175" s="84"/>
      <c r="BE175" s="84"/>
      <c r="BF175" s="84"/>
      <c r="BG175" s="84"/>
      <c r="BH175" s="84"/>
    </row>
    <row r="176" spans="1:60" x14ac:dyDescent="0.25">
      <c r="A176" s="84"/>
      <c r="B176" s="84"/>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4"/>
      <c r="AO176" s="84"/>
      <c r="AP176" s="84"/>
      <c r="AQ176" s="84"/>
      <c r="AR176" s="84"/>
      <c r="AS176" s="84"/>
      <c r="AT176" s="84"/>
      <c r="AU176" s="84"/>
      <c r="AV176" s="84"/>
      <c r="AW176" s="84"/>
      <c r="AX176" s="84"/>
      <c r="AY176" s="84"/>
      <c r="AZ176" s="84"/>
      <c r="BA176" s="84"/>
      <c r="BB176" s="84"/>
      <c r="BC176" s="84"/>
      <c r="BD176" s="84"/>
      <c r="BE176" s="84"/>
      <c r="BF176" s="84"/>
      <c r="BG176" s="84"/>
      <c r="BH176" s="84"/>
    </row>
    <row r="177" spans="1:60" x14ac:dyDescent="0.25">
      <c r="A177" s="84"/>
      <c r="B177" s="84"/>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4"/>
      <c r="AO177" s="84"/>
      <c r="AP177" s="84"/>
      <c r="AQ177" s="84"/>
      <c r="AR177" s="84"/>
      <c r="AS177" s="84"/>
      <c r="AT177" s="84"/>
      <c r="AU177" s="84"/>
      <c r="AV177" s="84"/>
      <c r="AW177" s="84"/>
      <c r="AX177" s="84"/>
      <c r="AY177" s="84"/>
      <c r="AZ177" s="84"/>
      <c r="BA177" s="84"/>
      <c r="BB177" s="84"/>
      <c r="BC177" s="84"/>
      <c r="BD177" s="84"/>
      <c r="BE177" s="84"/>
      <c r="BF177" s="84"/>
      <c r="BG177" s="84"/>
      <c r="BH177" s="84"/>
    </row>
    <row r="178" spans="1:60" x14ac:dyDescent="0.25">
      <c r="A178" s="84"/>
      <c r="B178" s="84"/>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4"/>
      <c r="AO178" s="84"/>
      <c r="AP178" s="84"/>
      <c r="AQ178" s="84"/>
      <c r="AR178" s="84"/>
      <c r="AS178" s="84"/>
      <c r="AT178" s="84"/>
      <c r="AU178" s="84"/>
      <c r="AV178" s="84"/>
      <c r="AW178" s="84"/>
      <c r="AX178" s="84"/>
      <c r="AY178" s="84"/>
      <c r="AZ178" s="84"/>
      <c r="BA178" s="84"/>
      <c r="BB178" s="84"/>
      <c r="BC178" s="84"/>
      <c r="BD178" s="84"/>
      <c r="BE178" s="84"/>
      <c r="BF178" s="84"/>
      <c r="BG178" s="84"/>
      <c r="BH178" s="84"/>
    </row>
    <row r="179" spans="1:60" x14ac:dyDescent="0.25">
      <c r="A179" s="84"/>
      <c r="B179" s="84"/>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c r="AG179" s="84"/>
      <c r="AH179" s="84"/>
      <c r="AI179" s="84"/>
      <c r="AJ179" s="84"/>
      <c r="AK179" s="84"/>
      <c r="AL179" s="84"/>
      <c r="AM179" s="84"/>
      <c r="AN179" s="84"/>
      <c r="AO179" s="84"/>
      <c r="AP179" s="84"/>
      <c r="AQ179" s="84"/>
      <c r="AR179" s="84"/>
      <c r="AS179" s="84"/>
      <c r="AT179" s="84"/>
      <c r="AU179" s="84"/>
      <c r="AV179" s="84"/>
      <c r="AW179" s="84"/>
      <c r="AX179" s="84"/>
      <c r="AY179" s="84"/>
      <c r="AZ179" s="84"/>
      <c r="BA179" s="84"/>
      <c r="BB179" s="84"/>
      <c r="BC179" s="84"/>
      <c r="BD179" s="84"/>
      <c r="BE179" s="84"/>
      <c r="BF179" s="84"/>
      <c r="BG179" s="84"/>
      <c r="BH179" s="84"/>
    </row>
    <row r="180" spans="1:60" x14ac:dyDescent="0.25">
      <c r="A180" s="84"/>
      <c r="B180" s="84"/>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c r="AG180" s="84"/>
      <c r="AH180" s="84"/>
      <c r="AI180" s="84"/>
      <c r="AJ180" s="84"/>
      <c r="AK180" s="84"/>
      <c r="AL180" s="84"/>
      <c r="AM180" s="84"/>
      <c r="AN180" s="84"/>
      <c r="AO180" s="84"/>
      <c r="AP180" s="84"/>
      <c r="AQ180" s="84"/>
      <c r="AR180" s="84"/>
      <c r="AS180" s="84"/>
      <c r="AT180" s="84"/>
      <c r="AU180" s="84"/>
      <c r="AV180" s="84"/>
      <c r="AW180" s="84"/>
      <c r="AX180" s="84"/>
      <c r="AY180" s="84"/>
      <c r="AZ180" s="84"/>
      <c r="BA180" s="84"/>
      <c r="BB180" s="84"/>
      <c r="BC180" s="84"/>
      <c r="BD180" s="84"/>
      <c r="BE180" s="84"/>
      <c r="BF180" s="84"/>
      <c r="BG180" s="84"/>
      <c r="BH180" s="84"/>
    </row>
    <row r="181" spans="1:60" x14ac:dyDescent="0.25">
      <c r="A181" s="84"/>
      <c r="B181" s="84"/>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row>
    <row r="182" spans="1:60" x14ac:dyDescent="0.25">
      <c r="A182" s="84"/>
      <c r="B182" s="84"/>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c r="AG182" s="84"/>
      <c r="AH182" s="84"/>
      <c r="AI182" s="84"/>
      <c r="AJ182" s="84"/>
      <c r="AK182" s="84"/>
      <c r="AL182" s="84"/>
      <c r="AM182" s="84"/>
      <c r="AN182" s="84"/>
      <c r="AO182" s="84"/>
      <c r="AP182" s="84"/>
      <c r="AQ182" s="84"/>
      <c r="AR182" s="84"/>
      <c r="AS182" s="84"/>
      <c r="AT182" s="84"/>
      <c r="AU182" s="84"/>
      <c r="AV182" s="84"/>
      <c r="AW182" s="84"/>
      <c r="AX182" s="84"/>
      <c r="AY182" s="84"/>
      <c r="AZ182" s="84"/>
      <c r="BA182" s="84"/>
      <c r="BB182" s="84"/>
      <c r="BC182" s="84"/>
      <c r="BD182" s="84"/>
      <c r="BE182" s="84"/>
      <c r="BF182" s="84"/>
      <c r="BG182" s="84"/>
      <c r="BH182" s="84"/>
    </row>
    <row r="183" spans="1:60" x14ac:dyDescent="0.25">
      <c r="A183" s="84"/>
      <c r="B183" s="84"/>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row>
    <row r="184" spans="1:60" x14ac:dyDescent="0.25">
      <c r="A184" s="84"/>
      <c r="B184" s="84"/>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c r="AG184" s="84"/>
      <c r="AH184" s="84"/>
      <c r="AI184" s="84"/>
      <c r="AJ184" s="84"/>
      <c r="AK184" s="84"/>
      <c r="AL184" s="84"/>
      <c r="AM184" s="84"/>
      <c r="AN184" s="84"/>
      <c r="AO184" s="84"/>
      <c r="AP184" s="84"/>
      <c r="AQ184" s="84"/>
      <c r="AR184" s="84"/>
      <c r="AS184" s="84"/>
      <c r="AT184" s="84"/>
      <c r="AU184" s="84"/>
      <c r="AV184" s="84"/>
      <c r="AW184" s="84"/>
      <c r="AX184" s="84"/>
      <c r="AY184" s="84"/>
      <c r="AZ184" s="84"/>
      <c r="BA184" s="84"/>
      <c r="BB184" s="84"/>
      <c r="BC184" s="84"/>
      <c r="BD184" s="84"/>
      <c r="BE184" s="84"/>
      <c r="BF184" s="84"/>
      <c r="BG184" s="84"/>
      <c r="BH184" s="84"/>
    </row>
    <row r="185" spans="1:60" x14ac:dyDescent="0.25">
      <c r="A185" s="84"/>
      <c r="B185" s="84"/>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c r="AG185" s="84"/>
      <c r="AH185" s="84"/>
      <c r="AI185" s="84"/>
      <c r="AJ185" s="84"/>
      <c r="AK185" s="84"/>
      <c r="AL185" s="84"/>
      <c r="AM185" s="84"/>
      <c r="AN185" s="84"/>
      <c r="AO185" s="84"/>
      <c r="AP185" s="84"/>
      <c r="AQ185" s="84"/>
      <c r="AR185" s="84"/>
      <c r="AS185" s="84"/>
      <c r="AT185" s="84"/>
      <c r="AU185" s="84"/>
      <c r="AV185" s="84"/>
      <c r="AW185" s="84"/>
      <c r="AX185" s="84"/>
      <c r="AY185" s="84"/>
      <c r="AZ185" s="84"/>
      <c r="BA185" s="84"/>
      <c r="BB185" s="84"/>
      <c r="BC185" s="84"/>
      <c r="BD185" s="84"/>
      <c r="BE185" s="84"/>
      <c r="BF185" s="84"/>
      <c r="BG185" s="84"/>
      <c r="BH185" s="84"/>
    </row>
    <row r="186" spans="1:60" x14ac:dyDescent="0.25">
      <c r="A186" s="84"/>
      <c r="B186" s="84"/>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c r="AG186" s="84"/>
      <c r="AH186" s="84"/>
      <c r="AI186" s="84"/>
      <c r="AJ186" s="84"/>
      <c r="AK186" s="84"/>
      <c r="AL186" s="84"/>
      <c r="AM186" s="84"/>
      <c r="AN186" s="84"/>
      <c r="AO186" s="84"/>
      <c r="AP186" s="84"/>
      <c r="AQ186" s="84"/>
      <c r="AR186" s="84"/>
      <c r="AS186" s="84"/>
      <c r="AT186" s="84"/>
      <c r="AU186" s="84"/>
      <c r="AV186" s="84"/>
      <c r="AW186" s="84"/>
      <c r="AX186" s="84"/>
      <c r="AY186" s="84"/>
      <c r="AZ186" s="84"/>
      <c r="BA186" s="84"/>
      <c r="BB186" s="84"/>
      <c r="BC186" s="84"/>
      <c r="BD186" s="84"/>
      <c r="BE186" s="84"/>
      <c r="BF186" s="84"/>
      <c r="BG186" s="84"/>
      <c r="BH186" s="84"/>
    </row>
    <row r="187" spans="1:60" x14ac:dyDescent="0.25">
      <c r="A187" s="84"/>
      <c r="B187" s="84"/>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c r="AG187" s="84"/>
      <c r="AH187" s="84"/>
      <c r="AI187" s="84"/>
      <c r="AJ187" s="84"/>
      <c r="AK187" s="84"/>
      <c r="AL187" s="84"/>
      <c r="AM187" s="84"/>
      <c r="AN187" s="84"/>
      <c r="AO187" s="84"/>
      <c r="AP187" s="84"/>
      <c r="AQ187" s="84"/>
      <c r="AR187" s="84"/>
      <c r="AS187" s="84"/>
      <c r="AT187" s="84"/>
      <c r="AU187" s="84"/>
      <c r="AV187" s="84"/>
      <c r="AW187" s="84"/>
      <c r="AX187" s="84"/>
      <c r="AY187" s="84"/>
      <c r="AZ187" s="84"/>
      <c r="BA187" s="84"/>
      <c r="BB187" s="84"/>
      <c r="BC187" s="84"/>
      <c r="BD187" s="84"/>
      <c r="BE187" s="84"/>
      <c r="BF187" s="84"/>
      <c r="BG187" s="84"/>
      <c r="BH187" s="84"/>
    </row>
    <row r="188" spans="1:60" x14ac:dyDescent="0.25">
      <c r="A188" s="84"/>
      <c r="B188" s="84"/>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c r="AG188" s="84"/>
      <c r="AH188" s="84"/>
      <c r="AI188" s="84"/>
      <c r="AJ188" s="84"/>
      <c r="AK188" s="84"/>
      <c r="AL188" s="84"/>
      <c r="AM188" s="84"/>
      <c r="AN188" s="84"/>
      <c r="AO188" s="84"/>
      <c r="AP188" s="84"/>
      <c r="AQ188" s="84"/>
      <c r="AR188" s="84"/>
      <c r="AS188" s="84"/>
      <c r="AT188" s="84"/>
      <c r="AU188" s="84"/>
      <c r="AV188" s="84"/>
      <c r="AW188" s="84"/>
      <c r="AX188" s="84"/>
      <c r="AY188" s="84"/>
      <c r="AZ188" s="84"/>
      <c r="BA188" s="84"/>
      <c r="BB188" s="84"/>
      <c r="BC188" s="84"/>
      <c r="BD188" s="84"/>
      <c r="BE188" s="84"/>
      <c r="BF188" s="84"/>
      <c r="BG188" s="84"/>
      <c r="BH188" s="84"/>
    </row>
    <row r="189" spans="1:60" x14ac:dyDescent="0.25">
      <c r="A189" s="84"/>
      <c r="B189" s="84"/>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c r="AG189" s="84"/>
      <c r="AH189" s="84"/>
      <c r="AI189" s="84"/>
      <c r="AJ189" s="84"/>
      <c r="AK189" s="84"/>
      <c r="AL189" s="84"/>
      <c r="AM189" s="84"/>
      <c r="AN189" s="84"/>
      <c r="AO189" s="84"/>
      <c r="AP189" s="84"/>
      <c r="AQ189" s="84"/>
      <c r="AR189" s="84"/>
      <c r="AS189" s="84"/>
      <c r="AT189" s="84"/>
      <c r="AU189" s="84"/>
      <c r="AV189" s="84"/>
      <c r="AW189" s="84"/>
      <c r="AX189" s="84"/>
      <c r="AY189" s="84"/>
      <c r="AZ189" s="84"/>
      <c r="BA189" s="84"/>
      <c r="BB189" s="84"/>
      <c r="BC189" s="84"/>
      <c r="BD189" s="84"/>
      <c r="BE189" s="84"/>
      <c r="BF189" s="84"/>
      <c r="BG189" s="84"/>
      <c r="BH189" s="84"/>
    </row>
    <row r="190" spans="1:60" x14ac:dyDescent="0.25">
      <c r="A190" s="84"/>
      <c r="B190" s="84"/>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c r="AG190" s="84"/>
      <c r="AH190" s="84"/>
      <c r="AI190" s="84"/>
      <c r="AJ190" s="84"/>
      <c r="AK190" s="84"/>
      <c r="AL190" s="84"/>
      <c r="AM190" s="84"/>
      <c r="AN190" s="84"/>
      <c r="AO190" s="84"/>
      <c r="AP190" s="84"/>
      <c r="AQ190" s="84"/>
      <c r="AR190" s="84"/>
      <c r="AS190" s="84"/>
      <c r="AT190" s="84"/>
      <c r="AU190" s="84"/>
      <c r="AV190" s="84"/>
      <c r="AW190" s="84"/>
      <c r="AX190" s="84"/>
      <c r="AY190" s="84"/>
      <c r="AZ190" s="84"/>
      <c r="BA190" s="84"/>
      <c r="BB190" s="84"/>
      <c r="BC190" s="84"/>
      <c r="BD190" s="84"/>
      <c r="BE190" s="84"/>
      <c r="BF190" s="84"/>
      <c r="BG190" s="84"/>
      <c r="BH190" s="84"/>
    </row>
    <row r="191" spans="1:60" x14ac:dyDescent="0.25">
      <c r="A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84"/>
      <c r="AK191" s="84"/>
      <c r="AL191" s="84"/>
      <c r="AM191" s="84"/>
      <c r="AN191" s="84"/>
      <c r="AO191" s="84"/>
      <c r="AP191" s="84"/>
      <c r="AQ191" s="84"/>
      <c r="AR191" s="84"/>
      <c r="AS191" s="84"/>
      <c r="AT191" s="84"/>
      <c r="AU191" s="84"/>
      <c r="AV191" s="84"/>
      <c r="AW191" s="84"/>
      <c r="AX191" s="84"/>
      <c r="AY191" s="84"/>
      <c r="AZ191" s="84"/>
      <c r="BA191" s="84"/>
      <c r="BB191" s="84"/>
      <c r="BC191" s="84"/>
      <c r="BD191" s="84"/>
      <c r="BE191" s="84"/>
      <c r="BF191" s="84"/>
      <c r="BG191" s="84"/>
      <c r="BH191" s="84"/>
    </row>
    <row r="192" spans="1:60" x14ac:dyDescent="0.25">
      <c r="A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c r="AG192" s="84"/>
      <c r="AH192" s="84"/>
      <c r="AI192" s="84"/>
      <c r="AJ192" s="84"/>
      <c r="AK192" s="84"/>
      <c r="AL192" s="84"/>
      <c r="AM192" s="84"/>
      <c r="AN192" s="84"/>
      <c r="AO192" s="84"/>
      <c r="AP192" s="84"/>
      <c r="AQ192" s="84"/>
      <c r="AR192" s="84"/>
      <c r="AS192" s="84"/>
      <c r="AT192" s="84"/>
      <c r="AU192" s="84"/>
      <c r="AV192" s="84"/>
      <c r="AW192" s="84"/>
      <c r="AX192" s="84"/>
      <c r="AY192" s="84"/>
      <c r="AZ192" s="84"/>
      <c r="BA192" s="84"/>
      <c r="BB192" s="84"/>
      <c r="BC192" s="84"/>
      <c r="BD192" s="84"/>
      <c r="BE192" s="84"/>
      <c r="BF192" s="84"/>
      <c r="BG192" s="84"/>
      <c r="BH192" s="84"/>
    </row>
    <row r="193" spans="1:60" x14ac:dyDescent="0.25">
      <c r="A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row>
    <row r="194" spans="1:60" x14ac:dyDescent="0.25">
      <c r="A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c r="AG194" s="84"/>
      <c r="AH194" s="84"/>
      <c r="AI194" s="84"/>
      <c r="AJ194" s="84"/>
      <c r="AK194" s="84"/>
      <c r="AL194" s="84"/>
      <c r="AM194" s="84"/>
      <c r="AN194" s="84"/>
      <c r="AO194" s="84"/>
      <c r="AP194" s="84"/>
      <c r="AQ194" s="84"/>
      <c r="AR194" s="84"/>
      <c r="AS194" s="84"/>
      <c r="AT194" s="84"/>
      <c r="AU194" s="84"/>
      <c r="AV194" s="84"/>
      <c r="AW194" s="84"/>
      <c r="AX194" s="84"/>
      <c r="AY194" s="84"/>
      <c r="AZ194" s="84"/>
      <c r="BA194" s="84"/>
      <c r="BB194" s="84"/>
      <c r="BC194" s="84"/>
      <c r="BD194" s="84"/>
      <c r="BE194" s="84"/>
      <c r="BF194" s="84"/>
      <c r="BG194" s="84"/>
      <c r="BH194" s="84"/>
    </row>
    <row r="195" spans="1:60" x14ac:dyDescent="0.25">
      <c r="A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c r="AG195" s="84"/>
      <c r="AH195" s="84"/>
      <c r="AI195" s="84"/>
      <c r="AJ195" s="84"/>
      <c r="AK195" s="84"/>
      <c r="AL195" s="84"/>
      <c r="AM195" s="84"/>
      <c r="AN195" s="84"/>
      <c r="AO195" s="84"/>
      <c r="AP195" s="84"/>
      <c r="AQ195" s="84"/>
      <c r="AR195" s="84"/>
      <c r="AS195" s="84"/>
      <c r="AT195" s="84"/>
      <c r="AU195" s="84"/>
      <c r="AV195" s="84"/>
      <c r="AW195" s="84"/>
      <c r="AX195" s="84"/>
      <c r="AY195" s="84"/>
      <c r="AZ195" s="84"/>
      <c r="BA195" s="84"/>
      <c r="BB195" s="84"/>
      <c r="BC195" s="84"/>
      <c r="BD195" s="84"/>
      <c r="BE195" s="84"/>
      <c r="BF195" s="84"/>
      <c r="BG195" s="84"/>
      <c r="BH195" s="84"/>
    </row>
    <row r="196" spans="1:60" x14ac:dyDescent="0.25">
      <c r="A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c r="AG196" s="84"/>
      <c r="AH196" s="84"/>
      <c r="AI196" s="84"/>
      <c r="AJ196" s="84"/>
      <c r="AK196" s="84"/>
      <c r="AL196" s="84"/>
      <c r="AM196" s="84"/>
      <c r="AN196" s="84"/>
      <c r="AO196" s="84"/>
      <c r="AP196" s="84"/>
      <c r="AQ196" s="84"/>
      <c r="AR196" s="84"/>
      <c r="AS196" s="84"/>
      <c r="AT196" s="84"/>
      <c r="AU196" s="84"/>
      <c r="AV196" s="84"/>
      <c r="AW196" s="84"/>
      <c r="AX196" s="84"/>
      <c r="AY196" s="84"/>
      <c r="AZ196" s="84"/>
      <c r="BA196" s="84"/>
      <c r="BB196" s="84"/>
      <c r="BC196" s="84"/>
      <c r="BD196" s="84"/>
      <c r="BE196" s="84"/>
      <c r="BF196" s="84"/>
      <c r="BG196" s="84"/>
      <c r="BH196" s="84"/>
    </row>
    <row r="197" spans="1:60" x14ac:dyDescent="0.25">
      <c r="A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c r="AG197" s="84"/>
      <c r="AH197" s="84"/>
      <c r="AI197" s="84"/>
      <c r="AJ197" s="84"/>
      <c r="AK197" s="84"/>
      <c r="AL197" s="84"/>
      <c r="AM197" s="84"/>
      <c r="AN197" s="84"/>
      <c r="AO197" s="84"/>
      <c r="AP197" s="84"/>
      <c r="AQ197" s="84"/>
      <c r="AR197" s="84"/>
      <c r="AS197" s="84"/>
      <c r="AT197" s="84"/>
      <c r="AU197" s="84"/>
      <c r="AV197" s="84"/>
      <c r="AW197" s="84"/>
      <c r="AX197" s="84"/>
      <c r="AY197" s="84"/>
      <c r="AZ197" s="84"/>
      <c r="BA197" s="84"/>
      <c r="BB197" s="84"/>
      <c r="BC197" s="84"/>
      <c r="BD197" s="84"/>
      <c r="BE197" s="84"/>
      <c r="BF197" s="84"/>
      <c r="BG197" s="84"/>
      <c r="BH197" s="84"/>
    </row>
    <row r="198" spans="1:60" x14ac:dyDescent="0.25">
      <c r="A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c r="AG198" s="84"/>
      <c r="AH198" s="84"/>
      <c r="AI198" s="84"/>
      <c r="AJ198" s="84"/>
      <c r="AK198" s="84"/>
      <c r="AL198" s="84"/>
      <c r="AM198" s="84"/>
      <c r="AN198" s="84"/>
      <c r="AO198" s="84"/>
      <c r="AP198" s="84"/>
      <c r="AQ198" s="84"/>
      <c r="AR198" s="84"/>
      <c r="AS198" s="84"/>
      <c r="AT198" s="84"/>
      <c r="AU198" s="84"/>
      <c r="AV198" s="84"/>
      <c r="AW198" s="84"/>
      <c r="AX198" s="84"/>
      <c r="AY198" s="84"/>
      <c r="AZ198" s="84"/>
      <c r="BA198" s="84"/>
      <c r="BB198" s="84"/>
      <c r="BC198" s="84"/>
      <c r="BD198" s="84"/>
      <c r="BE198" s="84"/>
      <c r="BF198" s="84"/>
      <c r="BG198" s="84"/>
      <c r="BH198" s="84"/>
    </row>
    <row r="199" spans="1:60" x14ac:dyDescent="0.25">
      <c r="A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c r="AG199" s="84"/>
      <c r="AH199" s="84"/>
      <c r="AI199" s="84"/>
      <c r="AJ199" s="84"/>
      <c r="AK199" s="84"/>
      <c r="AL199" s="84"/>
      <c r="AM199" s="84"/>
      <c r="AN199" s="84"/>
      <c r="AO199" s="84"/>
      <c r="AP199" s="84"/>
      <c r="AQ199" s="84"/>
      <c r="AR199" s="84"/>
      <c r="AS199" s="84"/>
      <c r="AT199" s="84"/>
      <c r="AU199" s="84"/>
      <c r="AV199" s="84"/>
      <c r="AW199" s="84"/>
      <c r="AX199" s="84"/>
      <c r="AY199" s="84"/>
      <c r="AZ199" s="84"/>
      <c r="BA199" s="84"/>
      <c r="BB199" s="84"/>
      <c r="BC199" s="84"/>
      <c r="BD199" s="84"/>
      <c r="BE199" s="84"/>
      <c r="BF199" s="84"/>
      <c r="BG199" s="84"/>
      <c r="BH199" s="84"/>
    </row>
    <row r="200" spans="1:60" x14ac:dyDescent="0.25">
      <c r="A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c r="AG200" s="84"/>
      <c r="AH200" s="84"/>
      <c r="AI200" s="84"/>
      <c r="AJ200" s="84"/>
      <c r="AK200" s="84"/>
      <c r="AL200" s="84"/>
      <c r="AM200" s="84"/>
      <c r="AN200" s="84"/>
      <c r="AO200" s="84"/>
      <c r="AP200" s="84"/>
      <c r="AQ200" s="84"/>
      <c r="AR200" s="84"/>
      <c r="AS200" s="84"/>
      <c r="AT200" s="84"/>
      <c r="AU200" s="84"/>
      <c r="AV200" s="84"/>
      <c r="AW200" s="84"/>
      <c r="AX200" s="84"/>
      <c r="AY200" s="84"/>
      <c r="AZ200" s="84"/>
      <c r="BA200" s="84"/>
      <c r="BB200" s="84"/>
      <c r="BC200" s="84"/>
      <c r="BD200" s="84"/>
      <c r="BE200" s="84"/>
      <c r="BF200" s="84"/>
      <c r="BG200" s="84"/>
      <c r="BH200" s="84"/>
    </row>
    <row r="201" spans="1:60" x14ac:dyDescent="0.25">
      <c r="A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c r="AG201" s="84"/>
      <c r="AH201" s="84"/>
      <c r="AI201" s="84"/>
      <c r="AJ201" s="84"/>
      <c r="AK201" s="84"/>
      <c r="AL201" s="84"/>
      <c r="AM201" s="84"/>
      <c r="AN201" s="84"/>
      <c r="AO201" s="84"/>
      <c r="AP201" s="84"/>
      <c r="AQ201" s="84"/>
      <c r="AR201" s="84"/>
      <c r="AS201" s="84"/>
      <c r="AT201" s="84"/>
      <c r="AU201" s="84"/>
      <c r="AV201" s="84"/>
      <c r="AW201" s="84"/>
      <c r="AX201" s="84"/>
      <c r="AY201" s="84"/>
      <c r="AZ201" s="84"/>
      <c r="BA201" s="84"/>
      <c r="BB201" s="84"/>
      <c r="BC201" s="84"/>
      <c r="BD201" s="84"/>
      <c r="BE201" s="84"/>
      <c r="BF201" s="84"/>
      <c r="BG201" s="84"/>
      <c r="BH201" s="84"/>
    </row>
    <row r="202" spans="1:60" x14ac:dyDescent="0.25">
      <c r="A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c r="AG202" s="84"/>
      <c r="AH202" s="84"/>
      <c r="AI202" s="84"/>
      <c r="AJ202" s="84"/>
      <c r="AK202" s="84"/>
      <c r="AL202" s="84"/>
      <c r="AM202" s="84"/>
      <c r="AN202" s="84"/>
      <c r="AO202" s="84"/>
      <c r="AP202" s="84"/>
      <c r="AQ202" s="84"/>
      <c r="AR202" s="84"/>
      <c r="AS202" s="84"/>
      <c r="AT202" s="84"/>
      <c r="AU202" s="84"/>
      <c r="AV202" s="84"/>
      <c r="AW202" s="84"/>
      <c r="AX202" s="84"/>
      <c r="AY202" s="84"/>
      <c r="AZ202" s="84"/>
      <c r="BA202" s="84"/>
      <c r="BB202" s="84"/>
      <c r="BC202" s="84"/>
      <c r="BD202" s="84"/>
      <c r="BE202" s="84"/>
      <c r="BF202" s="84"/>
      <c r="BG202" s="84"/>
      <c r="BH202" s="84"/>
    </row>
    <row r="203" spans="1:60" x14ac:dyDescent="0.25">
      <c r="A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c r="AG203" s="84"/>
      <c r="AH203" s="84"/>
      <c r="AI203" s="84"/>
      <c r="AJ203" s="84"/>
      <c r="AK203" s="84"/>
      <c r="AL203" s="84"/>
      <c r="AM203" s="84"/>
      <c r="AN203" s="84"/>
      <c r="AO203" s="84"/>
      <c r="AP203" s="84"/>
      <c r="AQ203" s="84"/>
      <c r="AR203" s="84"/>
      <c r="AS203" s="84"/>
      <c r="AT203" s="84"/>
      <c r="AU203" s="84"/>
      <c r="AV203" s="84"/>
      <c r="AW203" s="84"/>
      <c r="AX203" s="84"/>
      <c r="AY203" s="84"/>
      <c r="AZ203" s="84"/>
      <c r="BA203" s="84"/>
      <c r="BB203" s="84"/>
      <c r="BC203" s="84"/>
      <c r="BD203" s="84"/>
      <c r="BE203" s="84"/>
      <c r="BF203" s="84"/>
      <c r="BG203" s="84"/>
      <c r="BH203" s="84"/>
    </row>
    <row r="204" spans="1:60" x14ac:dyDescent="0.25">
      <c r="A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c r="AG204" s="84"/>
      <c r="AH204" s="84"/>
      <c r="AI204" s="84"/>
      <c r="AJ204" s="84"/>
      <c r="AK204" s="84"/>
      <c r="AL204" s="84"/>
      <c r="AM204" s="84"/>
      <c r="AN204" s="84"/>
      <c r="AO204" s="84"/>
      <c r="AP204" s="84"/>
      <c r="AQ204" s="84"/>
      <c r="AR204" s="84"/>
      <c r="AS204" s="84"/>
      <c r="AT204" s="84"/>
      <c r="AU204" s="84"/>
      <c r="AV204" s="84"/>
      <c r="AW204" s="84"/>
      <c r="AX204" s="84"/>
      <c r="AY204" s="84"/>
      <c r="AZ204" s="84"/>
      <c r="BA204" s="84"/>
      <c r="BB204" s="84"/>
      <c r="BC204" s="84"/>
      <c r="BD204" s="84"/>
      <c r="BE204" s="84"/>
      <c r="BF204" s="84"/>
      <c r="BG204" s="84"/>
      <c r="BH204" s="84"/>
    </row>
    <row r="205" spans="1:60" x14ac:dyDescent="0.25">
      <c r="A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row>
    <row r="206" spans="1:60" x14ac:dyDescent="0.25">
      <c r="A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84"/>
      <c r="AM206" s="84"/>
      <c r="AN206" s="84"/>
      <c r="AO206" s="84"/>
      <c r="AP206" s="84"/>
      <c r="AQ206" s="84"/>
      <c r="AR206" s="84"/>
      <c r="AS206" s="84"/>
      <c r="AT206" s="84"/>
      <c r="AU206" s="84"/>
      <c r="AV206" s="84"/>
      <c r="AW206" s="84"/>
      <c r="AX206" s="84"/>
      <c r="AY206" s="84"/>
      <c r="AZ206" s="84"/>
      <c r="BA206" s="84"/>
      <c r="BB206" s="84"/>
      <c r="BC206" s="84"/>
      <c r="BD206" s="84"/>
      <c r="BE206" s="84"/>
      <c r="BF206" s="84"/>
      <c r="BG206" s="84"/>
      <c r="BH206" s="84"/>
    </row>
    <row r="207" spans="1:60" x14ac:dyDescent="0.25">
      <c r="A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c r="AG207" s="84"/>
      <c r="AH207" s="84"/>
      <c r="AI207" s="84"/>
      <c r="AJ207" s="84"/>
      <c r="AK207" s="84"/>
      <c r="AL207" s="84"/>
      <c r="AM207" s="84"/>
      <c r="AN207" s="84"/>
      <c r="AO207" s="84"/>
      <c r="AP207" s="84"/>
      <c r="AQ207" s="84"/>
      <c r="AR207" s="84"/>
      <c r="AS207" s="84"/>
      <c r="AT207" s="84"/>
      <c r="AU207" s="84"/>
      <c r="AV207" s="84"/>
      <c r="AW207" s="84"/>
      <c r="AX207" s="84"/>
      <c r="AY207" s="84"/>
      <c r="AZ207" s="84"/>
      <c r="BA207" s="84"/>
      <c r="BB207" s="84"/>
      <c r="BC207" s="84"/>
      <c r="BD207" s="84"/>
      <c r="BE207" s="84"/>
      <c r="BF207" s="84"/>
      <c r="BG207" s="84"/>
      <c r="BH207" s="84"/>
    </row>
    <row r="208" spans="1:60" x14ac:dyDescent="0.25">
      <c r="A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84"/>
      <c r="AH208" s="84"/>
      <c r="AI208" s="84"/>
      <c r="AJ208" s="84"/>
      <c r="AK208" s="84"/>
      <c r="AL208" s="84"/>
      <c r="AM208" s="84"/>
      <c r="AN208" s="84"/>
      <c r="AO208" s="84"/>
      <c r="AP208" s="84"/>
      <c r="AQ208" s="84"/>
      <c r="AR208" s="84"/>
      <c r="AS208" s="84"/>
      <c r="AT208" s="84"/>
      <c r="AU208" s="84"/>
      <c r="AV208" s="84"/>
      <c r="AW208" s="84"/>
      <c r="AX208" s="84"/>
      <c r="AY208" s="84"/>
      <c r="AZ208" s="84"/>
      <c r="BA208" s="84"/>
      <c r="BB208" s="84"/>
      <c r="BC208" s="84"/>
      <c r="BD208" s="84"/>
      <c r="BE208" s="84"/>
      <c r="BF208" s="84"/>
      <c r="BG208" s="84"/>
      <c r="BH208" s="84"/>
    </row>
    <row r="209" spans="1:60" x14ac:dyDescent="0.25">
      <c r="A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84"/>
      <c r="AL209" s="84"/>
      <c r="AM209" s="84"/>
      <c r="AN209" s="84"/>
      <c r="AO209" s="84"/>
      <c r="AP209" s="84"/>
      <c r="AQ209" s="84"/>
      <c r="AR209" s="84"/>
      <c r="AS209" s="84"/>
      <c r="AT209" s="84"/>
      <c r="AU209" s="84"/>
      <c r="AV209" s="84"/>
      <c r="AW209" s="84"/>
      <c r="AX209" s="84"/>
      <c r="AY209" s="84"/>
      <c r="AZ209" s="84"/>
      <c r="BA209" s="84"/>
      <c r="BB209" s="84"/>
      <c r="BC209" s="84"/>
      <c r="BD209" s="84"/>
      <c r="BE209" s="84"/>
      <c r="BF209" s="84"/>
      <c r="BG209" s="84"/>
      <c r="BH209" s="84"/>
    </row>
    <row r="210" spans="1:60" x14ac:dyDescent="0.25">
      <c r="A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c r="AG210" s="84"/>
      <c r="AH210" s="84"/>
      <c r="AI210" s="84"/>
      <c r="AJ210" s="84"/>
      <c r="AK210" s="84"/>
      <c r="AL210" s="84"/>
      <c r="AM210" s="84"/>
      <c r="AN210" s="84"/>
      <c r="AO210" s="84"/>
      <c r="AP210" s="84"/>
      <c r="AQ210" s="84"/>
      <c r="AR210" s="84"/>
      <c r="AS210" s="84"/>
      <c r="AT210" s="84"/>
      <c r="AU210" s="84"/>
      <c r="AV210" s="84"/>
      <c r="AW210" s="84"/>
      <c r="AX210" s="84"/>
      <c r="AY210" s="84"/>
      <c r="AZ210" s="84"/>
      <c r="BA210" s="84"/>
      <c r="BB210" s="84"/>
      <c r="BC210" s="84"/>
      <c r="BD210" s="84"/>
      <c r="BE210" s="84"/>
      <c r="BF210" s="84"/>
      <c r="BG210" s="84"/>
      <c r="BH210" s="84"/>
    </row>
    <row r="211" spans="1:60" x14ac:dyDescent="0.25">
      <c r="A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c r="AG211" s="84"/>
      <c r="AH211" s="84"/>
      <c r="AI211" s="84"/>
      <c r="AJ211" s="84"/>
      <c r="AK211" s="84"/>
      <c r="AL211" s="84"/>
      <c r="AM211" s="84"/>
      <c r="AN211" s="84"/>
      <c r="AO211" s="84"/>
      <c r="AP211" s="84"/>
      <c r="AQ211" s="84"/>
      <c r="AR211" s="84"/>
      <c r="AS211" s="84"/>
      <c r="AT211" s="84"/>
      <c r="AU211" s="84"/>
      <c r="AV211" s="84"/>
      <c r="AW211" s="84"/>
      <c r="AX211" s="84"/>
      <c r="AY211" s="84"/>
      <c r="AZ211" s="84"/>
      <c r="BA211" s="84"/>
      <c r="BB211" s="84"/>
      <c r="BC211" s="84"/>
      <c r="BD211" s="84"/>
      <c r="BE211" s="84"/>
      <c r="BF211" s="84"/>
      <c r="BG211" s="84"/>
      <c r="BH211" s="84"/>
    </row>
    <row r="212" spans="1:60" x14ac:dyDescent="0.25">
      <c r="A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c r="AG212" s="84"/>
      <c r="AH212" s="84"/>
      <c r="AI212" s="84"/>
      <c r="AJ212" s="84"/>
      <c r="AK212" s="84"/>
      <c r="AL212" s="84"/>
      <c r="AM212" s="84"/>
      <c r="AN212" s="84"/>
      <c r="AO212" s="84"/>
      <c r="AP212" s="84"/>
      <c r="AQ212" s="84"/>
      <c r="AR212" s="84"/>
      <c r="AS212" s="84"/>
      <c r="AT212" s="84"/>
      <c r="AU212" s="84"/>
      <c r="AV212" s="84"/>
      <c r="AW212" s="84"/>
      <c r="AX212" s="84"/>
      <c r="AY212" s="84"/>
      <c r="AZ212" s="84"/>
      <c r="BA212" s="84"/>
      <c r="BB212" s="84"/>
      <c r="BC212" s="84"/>
      <c r="BD212" s="84"/>
      <c r="BE212" s="84"/>
      <c r="BF212" s="84"/>
      <c r="BG212" s="84"/>
      <c r="BH212" s="84"/>
    </row>
    <row r="213" spans="1:60" x14ac:dyDescent="0.25">
      <c r="A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c r="AG213" s="84"/>
      <c r="AH213" s="84"/>
      <c r="AI213" s="84"/>
      <c r="AJ213" s="84"/>
      <c r="AK213" s="84"/>
      <c r="AL213" s="84"/>
      <c r="AM213" s="84"/>
      <c r="AN213" s="84"/>
      <c r="AO213" s="84"/>
      <c r="AP213" s="84"/>
      <c r="AQ213" s="84"/>
      <c r="AR213" s="84"/>
      <c r="AS213" s="84"/>
      <c r="AT213" s="84"/>
      <c r="AU213" s="84"/>
      <c r="AV213" s="84"/>
      <c r="AW213" s="84"/>
      <c r="AX213" s="84"/>
      <c r="AY213" s="84"/>
      <c r="AZ213" s="84"/>
      <c r="BA213" s="84"/>
      <c r="BB213" s="84"/>
      <c r="BC213" s="84"/>
      <c r="BD213" s="84"/>
      <c r="BE213" s="84"/>
      <c r="BF213" s="84"/>
      <c r="BG213" s="84"/>
      <c r="BH213" s="84"/>
    </row>
    <row r="214" spans="1:60" x14ac:dyDescent="0.25">
      <c r="A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c r="AG214" s="84"/>
      <c r="AH214" s="84"/>
      <c r="AI214" s="84"/>
      <c r="AJ214" s="84"/>
      <c r="AK214" s="84"/>
      <c r="AL214" s="84"/>
      <c r="AM214" s="84"/>
      <c r="AN214" s="84"/>
      <c r="AO214" s="84"/>
      <c r="AP214" s="84"/>
      <c r="AQ214" s="84"/>
      <c r="AR214" s="84"/>
      <c r="AS214" s="84"/>
      <c r="AT214" s="84"/>
      <c r="AU214" s="84"/>
      <c r="AV214" s="84"/>
      <c r="AW214" s="84"/>
      <c r="AX214" s="84"/>
      <c r="AY214" s="84"/>
      <c r="AZ214" s="84"/>
      <c r="BA214" s="84"/>
      <c r="BB214" s="84"/>
      <c r="BC214" s="84"/>
      <c r="BD214" s="84"/>
      <c r="BE214" s="84"/>
      <c r="BF214" s="84"/>
      <c r="BG214" s="84"/>
      <c r="BH214" s="84"/>
    </row>
    <row r="215" spans="1:60" x14ac:dyDescent="0.25">
      <c r="A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c r="AG215" s="84"/>
      <c r="AH215" s="84"/>
      <c r="AI215" s="84"/>
      <c r="AJ215" s="84"/>
      <c r="AK215" s="84"/>
      <c r="AL215" s="84"/>
      <c r="AM215" s="84"/>
      <c r="AN215" s="84"/>
      <c r="AO215" s="84"/>
      <c r="AP215" s="84"/>
      <c r="AQ215" s="84"/>
      <c r="AR215" s="84"/>
      <c r="AS215" s="84"/>
      <c r="AT215" s="84"/>
      <c r="AU215" s="84"/>
      <c r="AV215" s="84"/>
      <c r="AW215" s="84"/>
      <c r="AX215" s="84"/>
      <c r="AY215" s="84"/>
      <c r="AZ215" s="84"/>
      <c r="BA215" s="84"/>
      <c r="BB215" s="84"/>
      <c r="BC215" s="84"/>
      <c r="BD215" s="84"/>
      <c r="BE215" s="84"/>
      <c r="BF215" s="84"/>
      <c r="BG215" s="84"/>
      <c r="BH215" s="84"/>
    </row>
    <row r="216" spans="1:60" x14ac:dyDescent="0.25">
      <c r="A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84"/>
      <c r="AN216" s="84"/>
      <c r="AO216" s="84"/>
      <c r="AP216" s="84"/>
      <c r="AQ216" s="84"/>
      <c r="AR216" s="84"/>
      <c r="AS216" s="84"/>
      <c r="AT216" s="84"/>
      <c r="AU216" s="84"/>
      <c r="AV216" s="84"/>
      <c r="AW216" s="84"/>
      <c r="AX216" s="84"/>
      <c r="AY216" s="84"/>
      <c r="AZ216" s="84"/>
      <c r="BA216" s="84"/>
      <c r="BB216" s="84"/>
      <c r="BC216" s="84"/>
      <c r="BD216" s="84"/>
      <c r="BE216" s="84"/>
      <c r="BF216" s="84"/>
      <c r="BG216" s="84"/>
      <c r="BH216" s="84"/>
    </row>
    <row r="217" spans="1:60" x14ac:dyDescent="0.25">
      <c r="A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c r="AG217" s="84"/>
      <c r="AH217" s="84"/>
      <c r="AI217" s="84"/>
      <c r="AJ217" s="84"/>
      <c r="AK217" s="84"/>
      <c r="AL217" s="84"/>
      <c r="AM217" s="84"/>
      <c r="AN217" s="84"/>
      <c r="AO217" s="84"/>
      <c r="AP217" s="84"/>
      <c r="AQ217" s="84"/>
      <c r="AR217" s="84"/>
      <c r="AS217" s="84"/>
      <c r="AT217" s="84"/>
      <c r="AU217" s="84"/>
      <c r="AV217" s="84"/>
      <c r="AW217" s="84"/>
      <c r="AX217" s="84"/>
      <c r="AY217" s="84"/>
      <c r="AZ217" s="84"/>
      <c r="BA217" s="84"/>
      <c r="BB217" s="84"/>
      <c r="BC217" s="84"/>
      <c r="BD217" s="84"/>
      <c r="BE217" s="84"/>
      <c r="BF217" s="84"/>
      <c r="BG217" s="84"/>
      <c r="BH217" s="84"/>
    </row>
    <row r="218" spans="1:60" x14ac:dyDescent="0.25">
      <c r="A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84"/>
      <c r="AN218" s="84"/>
      <c r="AO218" s="84"/>
      <c r="AP218" s="84"/>
      <c r="AQ218" s="84"/>
      <c r="AR218" s="84"/>
      <c r="AS218" s="84"/>
      <c r="AT218" s="84"/>
      <c r="AU218" s="84"/>
      <c r="AV218" s="84"/>
      <c r="AW218" s="84"/>
      <c r="AX218" s="84"/>
      <c r="AY218" s="84"/>
      <c r="AZ218" s="84"/>
      <c r="BA218" s="84"/>
      <c r="BB218" s="84"/>
      <c r="BC218" s="84"/>
      <c r="BD218" s="84"/>
      <c r="BE218" s="84"/>
      <c r="BF218" s="84"/>
      <c r="BG218" s="84"/>
      <c r="BH218" s="84"/>
    </row>
    <row r="219" spans="1:60" x14ac:dyDescent="0.25">
      <c r="A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c r="AG219" s="84"/>
      <c r="AH219" s="84"/>
      <c r="AI219" s="84"/>
      <c r="AJ219" s="84"/>
      <c r="AK219" s="84"/>
      <c r="AL219" s="84"/>
      <c r="AM219" s="84"/>
      <c r="AN219" s="84"/>
      <c r="AO219" s="84"/>
      <c r="AP219" s="84"/>
      <c r="AQ219" s="84"/>
      <c r="AR219" s="84"/>
      <c r="AS219" s="84"/>
      <c r="AT219" s="84"/>
      <c r="AU219" s="84"/>
      <c r="AV219" s="84"/>
      <c r="AW219" s="84"/>
      <c r="AX219" s="84"/>
      <c r="AY219" s="84"/>
      <c r="AZ219" s="84"/>
      <c r="BA219" s="84"/>
      <c r="BB219" s="84"/>
      <c r="BC219" s="84"/>
      <c r="BD219" s="84"/>
      <c r="BE219" s="84"/>
      <c r="BF219" s="84"/>
      <c r="BG219" s="84"/>
      <c r="BH219" s="84"/>
    </row>
    <row r="220" spans="1:60" x14ac:dyDescent="0.25">
      <c r="A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c r="AG220" s="84"/>
      <c r="AH220" s="84"/>
      <c r="AI220" s="84"/>
      <c r="AJ220" s="84"/>
      <c r="AK220" s="84"/>
      <c r="AL220" s="84"/>
      <c r="AM220" s="84"/>
      <c r="AN220" s="84"/>
      <c r="AO220" s="84"/>
      <c r="AP220" s="84"/>
      <c r="AQ220" s="84"/>
      <c r="AR220" s="84"/>
      <c r="AS220" s="84"/>
      <c r="AT220" s="84"/>
      <c r="AU220" s="84"/>
      <c r="AV220" s="84"/>
      <c r="AW220" s="84"/>
      <c r="AX220" s="84"/>
      <c r="AY220" s="84"/>
      <c r="AZ220" s="84"/>
      <c r="BA220" s="84"/>
      <c r="BB220" s="84"/>
      <c r="BC220" s="84"/>
      <c r="BD220" s="84"/>
      <c r="BE220" s="84"/>
      <c r="BF220" s="84"/>
      <c r="BG220" s="84"/>
      <c r="BH220" s="84"/>
    </row>
    <row r="221" spans="1:60" x14ac:dyDescent="0.25">
      <c r="A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c r="AG221" s="84"/>
      <c r="AH221" s="84"/>
      <c r="AI221" s="84"/>
      <c r="AJ221" s="84"/>
      <c r="AK221" s="84"/>
      <c r="AL221" s="84"/>
      <c r="AM221" s="84"/>
      <c r="AN221" s="84"/>
      <c r="AO221" s="84"/>
      <c r="AP221" s="84"/>
      <c r="AQ221" s="84"/>
      <c r="AR221" s="84"/>
      <c r="AS221" s="84"/>
      <c r="AT221" s="84"/>
      <c r="AU221" s="84"/>
      <c r="AV221" s="84"/>
      <c r="AW221" s="84"/>
      <c r="AX221" s="84"/>
      <c r="AY221" s="84"/>
      <c r="AZ221" s="84"/>
      <c r="BA221" s="84"/>
      <c r="BB221" s="84"/>
      <c r="BC221" s="84"/>
      <c r="BD221" s="84"/>
      <c r="BE221" s="84"/>
      <c r="BF221" s="84"/>
      <c r="BG221" s="84"/>
      <c r="BH221" s="84"/>
    </row>
    <row r="222" spans="1:60" x14ac:dyDescent="0.25">
      <c r="A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c r="AG222" s="84"/>
      <c r="AH222" s="84"/>
      <c r="AI222" s="84"/>
      <c r="AJ222" s="84"/>
      <c r="AK222" s="84"/>
      <c r="AL222" s="84"/>
      <c r="AM222" s="84"/>
      <c r="AN222" s="84"/>
      <c r="AO222" s="84"/>
      <c r="AP222" s="84"/>
      <c r="AQ222" s="84"/>
      <c r="AR222" s="84"/>
      <c r="AS222" s="84"/>
      <c r="AT222" s="84"/>
      <c r="AU222" s="84"/>
      <c r="AV222" s="84"/>
      <c r="AW222" s="84"/>
      <c r="AX222" s="84"/>
      <c r="AY222" s="84"/>
      <c r="AZ222" s="84"/>
      <c r="BA222" s="84"/>
      <c r="BB222" s="84"/>
      <c r="BC222" s="84"/>
      <c r="BD222" s="84"/>
      <c r="BE222" s="84"/>
      <c r="BF222" s="84"/>
      <c r="BG222" s="84"/>
      <c r="BH222" s="84"/>
    </row>
    <row r="223" spans="1:60" x14ac:dyDescent="0.25">
      <c r="A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84"/>
      <c r="AN223" s="84"/>
      <c r="AO223" s="84"/>
      <c r="AP223" s="84"/>
      <c r="AQ223" s="84"/>
      <c r="AR223" s="84"/>
      <c r="AS223" s="84"/>
      <c r="AT223" s="84"/>
      <c r="AU223" s="84"/>
      <c r="AV223" s="84"/>
      <c r="AW223" s="84"/>
      <c r="AX223" s="84"/>
      <c r="AY223" s="84"/>
      <c r="AZ223" s="84"/>
      <c r="BA223" s="84"/>
      <c r="BB223" s="84"/>
      <c r="BC223" s="84"/>
      <c r="BD223" s="84"/>
      <c r="BE223" s="84"/>
      <c r="BF223" s="84"/>
      <c r="BG223" s="84"/>
      <c r="BH223" s="84"/>
    </row>
    <row r="224" spans="1:60" x14ac:dyDescent="0.25">
      <c r="A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84"/>
      <c r="AK224" s="84"/>
      <c r="AL224" s="84"/>
      <c r="AM224" s="84"/>
      <c r="AN224" s="84"/>
      <c r="AO224" s="84"/>
      <c r="AP224" s="84"/>
      <c r="AQ224" s="84"/>
      <c r="AR224" s="84"/>
      <c r="AS224" s="84"/>
      <c r="AT224" s="84"/>
      <c r="AU224" s="84"/>
      <c r="AV224" s="84"/>
      <c r="AW224" s="84"/>
      <c r="AX224" s="84"/>
      <c r="AY224" s="84"/>
      <c r="AZ224" s="84"/>
      <c r="BA224" s="84"/>
      <c r="BB224" s="84"/>
      <c r="BC224" s="84"/>
      <c r="BD224" s="84"/>
      <c r="BE224" s="84"/>
      <c r="BF224" s="84"/>
      <c r="BG224" s="84"/>
      <c r="BH224" s="84"/>
    </row>
    <row r="225" spans="1:60" x14ac:dyDescent="0.25">
      <c r="A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84"/>
      <c r="AN225" s="84"/>
      <c r="AO225" s="84"/>
      <c r="AP225" s="84"/>
      <c r="AQ225" s="84"/>
      <c r="AR225" s="84"/>
      <c r="AS225" s="84"/>
      <c r="AT225" s="84"/>
      <c r="AU225" s="84"/>
      <c r="AV225" s="84"/>
      <c r="AW225" s="84"/>
      <c r="AX225" s="84"/>
      <c r="AY225" s="84"/>
      <c r="AZ225" s="84"/>
      <c r="BA225" s="84"/>
      <c r="BB225" s="84"/>
      <c r="BC225" s="84"/>
      <c r="BD225" s="84"/>
      <c r="BE225" s="84"/>
      <c r="BF225" s="84"/>
      <c r="BG225" s="84"/>
      <c r="BH225" s="84"/>
    </row>
    <row r="226" spans="1:60" x14ac:dyDescent="0.25">
      <c r="A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c r="AG226" s="84"/>
      <c r="AH226" s="84"/>
      <c r="AI226" s="84"/>
      <c r="AJ226" s="84"/>
      <c r="AK226" s="84"/>
      <c r="AL226" s="84"/>
      <c r="AM226" s="84"/>
      <c r="AN226" s="84"/>
      <c r="AO226" s="84"/>
      <c r="AP226" s="84"/>
      <c r="AQ226" s="84"/>
      <c r="AR226" s="84"/>
      <c r="AS226" s="84"/>
      <c r="AT226" s="84"/>
      <c r="AU226" s="84"/>
      <c r="AV226" s="84"/>
      <c r="AW226" s="84"/>
      <c r="AX226" s="84"/>
      <c r="AY226" s="84"/>
      <c r="AZ226" s="84"/>
      <c r="BA226" s="84"/>
      <c r="BB226" s="84"/>
      <c r="BC226" s="84"/>
      <c r="BD226" s="84"/>
      <c r="BE226" s="84"/>
      <c r="BF226" s="84"/>
      <c r="BG226" s="84"/>
      <c r="BH226" s="84"/>
    </row>
    <row r="227" spans="1:60" x14ac:dyDescent="0.25">
      <c r="A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c r="AG227" s="84"/>
      <c r="AH227" s="84"/>
      <c r="AI227" s="84"/>
      <c r="AJ227" s="84"/>
      <c r="AK227" s="84"/>
      <c r="AL227" s="84"/>
      <c r="AM227" s="84"/>
      <c r="AN227" s="84"/>
      <c r="AO227" s="84"/>
      <c r="AP227" s="84"/>
      <c r="AQ227" s="84"/>
      <c r="AR227" s="84"/>
      <c r="AS227" s="84"/>
      <c r="AT227" s="84"/>
      <c r="AU227" s="84"/>
      <c r="AV227" s="84"/>
      <c r="AW227" s="84"/>
      <c r="AX227" s="84"/>
      <c r="AY227" s="84"/>
      <c r="AZ227" s="84"/>
      <c r="BA227" s="84"/>
      <c r="BB227" s="84"/>
      <c r="BC227" s="84"/>
      <c r="BD227" s="84"/>
      <c r="BE227" s="84"/>
      <c r="BF227" s="84"/>
      <c r="BG227" s="84"/>
      <c r="BH227" s="84"/>
    </row>
    <row r="228" spans="1:60" x14ac:dyDescent="0.25">
      <c r="A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84"/>
      <c r="AN228" s="84"/>
      <c r="AO228" s="84"/>
      <c r="AP228" s="84"/>
      <c r="AQ228" s="84"/>
      <c r="AR228" s="84"/>
      <c r="AS228" s="84"/>
      <c r="AT228" s="84"/>
      <c r="AU228" s="84"/>
      <c r="AV228" s="84"/>
      <c r="AW228" s="84"/>
      <c r="AX228" s="84"/>
      <c r="AY228" s="84"/>
      <c r="AZ228" s="84"/>
      <c r="BA228" s="84"/>
      <c r="BB228" s="84"/>
      <c r="BC228" s="84"/>
      <c r="BD228" s="84"/>
      <c r="BE228" s="84"/>
      <c r="BF228" s="84"/>
      <c r="BG228" s="84"/>
      <c r="BH228" s="84"/>
    </row>
    <row r="229" spans="1:60" x14ac:dyDescent="0.25">
      <c r="A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c r="AG229" s="84"/>
      <c r="AH229" s="84"/>
      <c r="AI229" s="84"/>
      <c r="AJ229" s="84"/>
      <c r="AK229" s="84"/>
      <c r="AL229" s="84"/>
      <c r="AM229" s="84"/>
      <c r="AN229" s="84"/>
      <c r="AO229" s="84"/>
      <c r="AP229" s="84"/>
      <c r="AQ229" s="84"/>
      <c r="AR229" s="84"/>
      <c r="AS229" s="84"/>
      <c r="AT229" s="84"/>
      <c r="AU229" s="84"/>
      <c r="AV229" s="84"/>
      <c r="AW229" s="84"/>
      <c r="AX229" s="84"/>
      <c r="AY229" s="84"/>
      <c r="AZ229" s="84"/>
      <c r="BA229" s="84"/>
      <c r="BB229" s="84"/>
      <c r="BC229" s="84"/>
      <c r="BD229" s="84"/>
      <c r="BE229" s="84"/>
      <c r="BF229" s="84"/>
      <c r="BG229" s="84"/>
      <c r="BH229" s="84"/>
    </row>
    <row r="230" spans="1:60" x14ac:dyDescent="0.25">
      <c r="A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84"/>
      <c r="AN230" s="84"/>
      <c r="AO230" s="84"/>
      <c r="AP230" s="84"/>
      <c r="AQ230" s="84"/>
      <c r="AR230" s="84"/>
      <c r="AS230" s="84"/>
      <c r="AT230" s="84"/>
      <c r="AU230" s="84"/>
      <c r="AV230" s="84"/>
      <c r="AW230" s="84"/>
      <c r="AX230" s="84"/>
      <c r="AY230" s="84"/>
      <c r="AZ230" s="84"/>
      <c r="BA230" s="84"/>
      <c r="BB230" s="84"/>
      <c r="BC230" s="84"/>
      <c r="BD230" s="84"/>
      <c r="BE230" s="84"/>
      <c r="BF230" s="84"/>
      <c r="BG230" s="84"/>
      <c r="BH230" s="84"/>
    </row>
    <row r="231" spans="1:60" x14ac:dyDescent="0.25">
      <c r="A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84"/>
      <c r="AN231" s="84"/>
      <c r="AO231" s="84"/>
      <c r="AP231" s="84"/>
      <c r="AQ231" s="84"/>
      <c r="AR231" s="84"/>
      <c r="AS231" s="84"/>
      <c r="AT231" s="84"/>
      <c r="AU231" s="84"/>
      <c r="AV231" s="84"/>
      <c r="AW231" s="84"/>
      <c r="AX231" s="84"/>
      <c r="AY231" s="84"/>
      <c r="AZ231" s="84"/>
      <c r="BA231" s="84"/>
      <c r="BB231" s="84"/>
      <c r="BC231" s="84"/>
      <c r="BD231" s="84"/>
      <c r="BE231" s="84"/>
      <c r="BF231" s="84"/>
      <c r="BG231" s="84"/>
      <c r="BH231" s="84"/>
    </row>
    <row r="232" spans="1:60" x14ac:dyDescent="0.25">
      <c r="A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c r="AG232" s="84"/>
      <c r="AH232" s="84"/>
      <c r="AI232" s="84"/>
      <c r="AJ232" s="84"/>
      <c r="AK232" s="84"/>
      <c r="AL232" s="84"/>
      <c r="AM232" s="84"/>
      <c r="AN232" s="84"/>
      <c r="AO232" s="84"/>
      <c r="AP232" s="84"/>
      <c r="AQ232" s="84"/>
      <c r="AR232" s="84"/>
      <c r="AS232" s="84"/>
      <c r="AT232" s="84"/>
      <c r="AU232" s="84"/>
      <c r="AV232" s="84"/>
      <c r="AW232" s="84"/>
      <c r="AX232" s="84"/>
      <c r="AY232" s="84"/>
      <c r="AZ232" s="84"/>
      <c r="BA232" s="84"/>
      <c r="BB232" s="84"/>
      <c r="BC232" s="84"/>
      <c r="BD232" s="84"/>
      <c r="BE232" s="84"/>
      <c r="BF232" s="84"/>
      <c r="BG232" s="84"/>
      <c r="BH232" s="84"/>
    </row>
    <row r="233" spans="1:60" x14ac:dyDescent="0.25">
      <c r="A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84"/>
      <c r="AN233" s="84"/>
      <c r="AO233" s="84"/>
      <c r="AP233" s="84"/>
      <c r="AQ233" s="84"/>
      <c r="AR233" s="84"/>
      <c r="AS233" s="84"/>
      <c r="AT233" s="84"/>
      <c r="AU233" s="84"/>
      <c r="AV233" s="84"/>
      <c r="AW233" s="84"/>
      <c r="AX233" s="84"/>
      <c r="AY233" s="84"/>
      <c r="AZ233" s="84"/>
      <c r="BA233" s="84"/>
      <c r="BB233" s="84"/>
      <c r="BC233" s="84"/>
      <c r="BD233" s="84"/>
      <c r="BE233" s="84"/>
      <c r="BF233" s="84"/>
      <c r="BG233" s="84"/>
      <c r="BH233" s="84"/>
    </row>
    <row r="234" spans="1:60" x14ac:dyDescent="0.25">
      <c r="A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84"/>
      <c r="AK234" s="84"/>
      <c r="AL234" s="84"/>
      <c r="AM234" s="84"/>
      <c r="AN234" s="84"/>
      <c r="AO234" s="84"/>
      <c r="AP234" s="84"/>
      <c r="AQ234" s="84"/>
      <c r="AR234" s="84"/>
      <c r="AS234" s="84"/>
      <c r="AT234" s="84"/>
      <c r="AU234" s="84"/>
      <c r="AV234" s="84"/>
      <c r="AW234" s="84"/>
      <c r="AX234" s="84"/>
      <c r="AY234" s="84"/>
      <c r="AZ234" s="84"/>
      <c r="BA234" s="84"/>
      <c r="BB234" s="84"/>
      <c r="BC234" s="84"/>
      <c r="BD234" s="84"/>
      <c r="BE234" s="84"/>
      <c r="BF234" s="84"/>
      <c r="BG234" s="84"/>
      <c r="BH234" s="84"/>
    </row>
    <row r="235" spans="1:60" x14ac:dyDescent="0.25">
      <c r="A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c r="AG235" s="84"/>
      <c r="AH235" s="84"/>
      <c r="AI235" s="84"/>
      <c r="AJ235" s="84"/>
      <c r="AK235" s="84"/>
      <c r="AL235" s="84"/>
      <c r="AM235" s="84"/>
      <c r="AN235" s="84"/>
      <c r="AO235" s="84"/>
      <c r="AP235" s="84"/>
      <c r="AQ235" s="84"/>
      <c r="AR235" s="84"/>
      <c r="AS235" s="84"/>
      <c r="AT235" s="84"/>
      <c r="AU235" s="84"/>
      <c r="AV235" s="84"/>
      <c r="AW235" s="84"/>
      <c r="AX235" s="84"/>
      <c r="AY235" s="84"/>
      <c r="AZ235" s="84"/>
      <c r="BA235" s="84"/>
      <c r="BB235" s="84"/>
      <c r="BC235" s="84"/>
      <c r="BD235" s="84"/>
      <c r="BE235" s="84"/>
      <c r="BF235" s="84"/>
      <c r="BG235" s="84"/>
      <c r="BH235" s="84"/>
    </row>
    <row r="236" spans="1:60" x14ac:dyDescent="0.25">
      <c r="A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c r="AG236" s="84"/>
      <c r="AH236" s="84"/>
      <c r="AI236" s="84"/>
      <c r="AJ236" s="84"/>
      <c r="AK236" s="84"/>
      <c r="AL236" s="84"/>
      <c r="AM236" s="84"/>
      <c r="AN236" s="84"/>
      <c r="AO236" s="84"/>
      <c r="AP236" s="84"/>
      <c r="AQ236" s="84"/>
      <c r="AR236" s="84"/>
      <c r="AS236" s="84"/>
      <c r="AT236" s="84"/>
      <c r="AU236" s="84"/>
      <c r="AV236" s="84"/>
      <c r="AW236" s="84"/>
      <c r="AX236" s="84"/>
      <c r="AY236" s="84"/>
      <c r="AZ236" s="84"/>
      <c r="BA236" s="84"/>
      <c r="BB236" s="84"/>
      <c r="BC236" s="84"/>
      <c r="BD236" s="84"/>
      <c r="BE236" s="84"/>
      <c r="BF236" s="84"/>
      <c r="BG236" s="84"/>
      <c r="BH236" s="84"/>
    </row>
    <row r="237" spans="1:60" x14ac:dyDescent="0.25">
      <c r="A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row>
    <row r="238" spans="1:60" x14ac:dyDescent="0.25">
      <c r="A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c r="AG238" s="84"/>
      <c r="AH238" s="84"/>
      <c r="AI238" s="84"/>
      <c r="AJ238" s="84"/>
      <c r="AK238" s="84"/>
      <c r="AL238" s="84"/>
      <c r="AM238" s="84"/>
      <c r="AN238" s="84"/>
      <c r="AO238" s="84"/>
      <c r="AP238" s="84"/>
      <c r="AQ238" s="84"/>
      <c r="AR238" s="84"/>
      <c r="AS238" s="84"/>
      <c r="AT238" s="84"/>
      <c r="AU238" s="84"/>
      <c r="AV238" s="84"/>
      <c r="AW238" s="84"/>
      <c r="AX238" s="84"/>
      <c r="AY238" s="84"/>
      <c r="AZ238" s="84"/>
      <c r="BA238" s="84"/>
      <c r="BB238" s="84"/>
      <c r="BC238" s="84"/>
      <c r="BD238" s="84"/>
      <c r="BE238" s="84"/>
      <c r="BF238" s="84"/>
      <c r="BG238" s="84"/>
      <c r="BH238" s="84"/>
    </row>
    <row r="239" spans="1:60" x14ac:dyDescent="0.25">
      <c r="A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84"/>
      <c r="AK239" s="84"/>
      <c r="AL239" s="84"/>
      <c r="AM239" s="84"/>
      <c r="AN239" s="84"/>
      <c r="AO239" s="84"/>
      <c r="AP239" s="84"/>
      <c r="AQ239" s="84"/>
      <c r="AR239" s="84"/>
      <c r="AS239" s="84"/>
      <c r="AT239" s="84"/>
      <c r="AU239" s="84"/>
      <c r="AV239" s="84"/>
      <c r="AW239" s="84"/>
      <c r="AX239" s="84"/>
      <c r="AY239" s="84"/>
      <c r="AZ239" s="84"/>
      <c r="BA239" s="84"/>
      <c r="BB239" s="84"/>
      <c r="BC239" s="84"/>
      <c r="BD239" s="84"/>
      <c r="BE239" s="84"/>
      <c r="BF239" s="84"/>
      <c r="BG239" s="84"/>
      <c r="BH239" s="84"/>
    </row>
    <row r="240" spans="1:60" x14ac:dyDescent="0.25">
      <c r="A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c r="AG240" s="84"/>
      <c r="AH240" s="84"/>
      <c r="AI240" s="84"/>
      <c r="AJ240" s="84"/>
      <c r="AK240" s="84"/>
      <c r="AL240" s="84"/>
      <c r="AM240" s="84"/>
      <c r="AN240" s="84"/>
      <c r="AO240" s="84"/>
      <c r="AP240" s="84"/>
      <c r="AQ240" s="84"/>
      <c r="AR240" s="84"/>
      <c r="AS240" s="84"/>
      <c r="AT240" s="84"/>
      <c r="AU240" s="84"/>
      <c r="AV240" s="84"/>
      <c r="AW240" s="84"/>
      <c r="AX240" s="84"/>
      <c r="AY240" s="84"/>
      <c r="AZ240" s="84"/>
      <c r="BA240" s="84"/>
      <c r="BB240" s="84"/>
      <c r="BC240" s="84"/>
      <c r="BD240" s="84"/>
      <c r="BE240" s="84"/>
      <c r="BF240" s="84"/>
      <c r="BG240" s="84"/>
      <c r="BH240" s="84"/>
    </row>
    <row r="241" spans="1:60" x14ac:dyDescent="0.25">
      <c r="A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c r="AG241" s="84"/>
      <c r="AH241" s="84"/>
      <c r="AI241" s="84"/>
      <c r="AJ241" s="84"/>
      <c r="AK241" s="84"/>
      <c r="AL241" s="84"/>
      <c r="AM241" s="84"/>
      <c r="AN241" s="84"/>
      <c r="AO241" s="84"/>
      <c r="AP241" s="84"/>
      <c r="AQ241" s="84"/>
      <c r="AR241" s="84"/>
      <c r="AS241" s="84"/>
      <c r="AT241" s="84"/>
      <c r="AU241" s="84"/>
      <c r="AV241" s="84"/>
      <c r="AW241" s="84"/>
      <c r="AX241" s="84"/>
      <c r="AY241" s="84"/>
      <c r="AZ241" s="84"/>
      <c r="BA241" s="84"/>
      <c r="BB241" s="84"/>
      <c r="BC241" s="84"/>
      <c r="BD241" s="84"/>
      <c r="BE241" s="84"/>
      <c r="BF241" s="84"/>
      <c r="BG241" s="84"/>
      <c r="BH241" s="84"/>
    </row>
    <row r="242" spans="1:60" x14ac:dyDescent="0.25">
      <c r="A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c r="AG242" s="84"/>
      <c r="AH242" s="84"/>
      <c r="AI242" s="84"/>
      <c r="AJ242" s="84"/>
      <c r="AK242" s="84"/>
      <c r="AL242" s="84"/>
      <c r="AM242" s="84"/>
      <c r="AN242" s="84"/>
      <c r="AO242" s="84"/>
      <c r="AP242" s="84"/>
      <c r="AQ242" s="84"/>
      <c r="AR242" s="84"/>
      <c r="AS242" s="84"/>
      <c r="AT242" s="84"/>
      <c r="AU242" s="84"/>
      <c r="AV242" s="84"/>
      <c r="AW242" s="84"/>
      <c r="AX242" s="84"/>
      <c r="AY242" s="84"/>
      <c r="AZ242" s="84"/>
      <c r="BA242" s="84"/>
      <c r="BB242" s="84"/>
      <c r="BC242" s="84"/>
      <c r="BD242" s="84"/>
      <c r="BE242" s="84"/>
      <c r="BF242" s="84"/>
      <c r="BG242" s="84"/>
      <c r="BH242" s="84"/>
    </row>
    <row r="243" spans="1:60" x14ac:dyDescent="0.25">
      <c r="A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c r="AG243" s="84"/>
      <c r="AH243" s="84"/>
      <c r="AI243" s="84"/>
      <c r="AJ243" s="84"/>
      <c r="AK243" s="84"/>
      <c r="AL243" s="84"/>
      <c r="AM243" s="84"/>
      <c r="AN243" s="84"/>
      <c r="AO243" s="84"/>
      <c r="AP243" s="84"/>
      <c r="AQ243" s="84"/>
      <c r="AR243" s="84"/>
      <c r="AS243" s="84"/>
      <c r="AT243" s="84"/>
      <c r="AU243" s="84"/>
      <c r="AV243" s="84"/>
      <c r="AW243" s="84"/>
      <c r="AX243" s="84"/>
      <c r="AY243" s="84"/>
      <c r="AZ243" s="84"/>
      <c r="BA243" s="84"/>
      <c r="BB243" s="84"/>
      <c r="BC243" s="84"/>
      <c r="BD243" s="84"/>
      <c r="BE243" s="84"/>
      <c r="BF243" s="84"/>
      <c r="BG243" s="84"/>
      <c r="BH243" s="84"/>
    </row>
    <row r="244" spans="1:60" x14ac:dyDescent="0.25">
      <c r="A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c r="AG244" s="84"/>
      <c r="AH244" s="84"/>
      <c r="AI244" s="84"/>
      <c r="AJ244" s="84"/>
      <c r="AK244" s="84"/>
      <c r="AL244" s="84"/>
      <c r="AM244" s="84"/>
      <c r="AN244" s="84"/>
      <c r="AO244" s="84"/>
      <c r="AP244" s="84"/>
      <c r="AQ244" s="84"/>
      <c r="AR244" s="84"/>
      <c r="AS244" s="84"/>
      <c r="AT244" s="84"/>
      <c r="AU244" s="84"/>
      <c r="AV244" s="84"/>
      <c r="AW244" s="84"/>
      <c r="AX244" s="84"/>
      <c r="AY244" s="84"/>
      <c r="AZ244" s="84"/>
      <c r="BA244" s="84"/>
      <c r="BB244" s="84"/>
      <c r="BC244" s="84"/>
      <c r="BD244" s="84"/>
      <c r="BE244" s="84"/>
      <c r="BF244" s="84"/>
      <c r="BG244" s="84"/>
      <c r="BH244" s="84"/>
    </row>
    <row r="245" spans="1:60" x14ac:dyDescent="0.25">
      <c r="A245" s="84"/>
    </row>
    <row r="246" spans="1:60" x14ac:dyDescent="0.25">
      <c r="A246" s="84"/>
    </row>
    <row r="247" spans="1:60" x14ac:dyDescent="0.25">
      <c r="A247" s="84"/>
    </row>
    <row r="248" spans="1:60" x14ac:dyDescent="0.25">
      <c r="A248" s="84"/>
    </row>
  </sheetData>
  <sheetProtection algorithmName="SHA-512" hashValue="pk41qPkreGaIienBHjYN6qHrG0CgO529+BqkFfOkTGgU8ieLIk2ly7oHCkTe6nIJwtUs4b/6dT5t6eEiLeXG7Q==" saltValue="1Vg2zxH2JXOw6ZLmo/E9SA==" spinCount="100000" sheet="1" objects="1" scenarios="1"/>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7" sqref="C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84"/>
      <c r="B1" s="381" t="s">
        <v>55</v>
      </c>
      <c r="C1" s="381"/>
      <c r="D1" s="381"/>
      <c r="E1" s="84"/>
      <c r="F1" s="84"/>
      <c r="G1" s="84"/>
      <c r="H1" s="84"/>
      <c r="I1" s="84"/>
      <c r="J1" s="84"/>
      <c r="K1" s="84"/>
      <c r="L1" s="84"/>
      <c r="M1" s="84"/>
      <c r="N1" s="84"/>
      <c r="O1" s="84"/>
      <c r="P1" s="84"/>
      <c r="Q1" s="84"/>
      <c r="R1" s="84"/>
      <c r="S1" s="84"/>
      <c r="T1" s="84"/>
      <c r="U1" s="84"/>
      <c r="V1" s="84"/>
      <c r="W1" s="84"/>
      <c r="X1" s="84"/>
      <c r="Y1" s="84"/>
      <c r="Z1" s="84"/>
      <c r="AA1" s="84"/>
      <c r="AB1" s="84"/>
      <c r="AC1" s="84"/>
      <c r="AD1" s="84"/>
      <c r="AE1" s="84"/>
    </row>
    <row r="2" spans="1:37" x14ac:dyDescent="0.25">
      <c r="A2" s="84"/>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row>
    <row r="3" spans="1:37" ht="25.5" x14ac:dyDescent="0.25">
      <c r="A3" s="84"/>
      <c r="B3" s="11"/>
      <c r="C3" s="12" t="s">
        <v>52</v>
      </c>
      <c r="D3" s="12" t="s">
        <v>4</v>
      </c>
      <c r="E3" s="84"/>
      <c r="F3" s="84"/>
      <c r="G3" s="84"/>
      <c r="H3" s="84"/>
      <c r="I3" s="84"/>
      <c r="J3" s="84"/>
      <c r="K3" s="84"/>
      <c r="L3" s="84"/>
      <c r="M3" s="84"/>
      <c r="N3" s="84"/>
      <c r="O3" s="84"/>
      <c r="P3" s="84"/>
      <c r="Q3" s="84"/>
      <c r="R3" s="84"/>
      <c r="S3" s="84"/>
      <c r="T3" s="84"/>
      <c r="U3" s="84"/>
      <c r="V3" s="84"/>
      <c r="W3" s="84"/>
      <c r="X3" s="84"/>
      <c r="Y3" s="84"/>
      <c r="Z3" s="84"/>
      <c r="AA3" s="84"/>
      <c r="AB3" s="84"/>
      <c r="AC3" s="84"/>
      <c r="AD3" s="84"/>
      <c r="AE3" s="84"/>
    </row>
    <row r="4" spans="1:37" ht="51" x14ac:dyDescent="0.25">
      <c r="A4" s="84"/>
      <c r="B4" s="13" t="s">
        <v>51</v>
      </c>
      <c r="C4" s="14" t="s">
        <v>102</v>
      </c>
      <c r="D4" s="15">
        <v>0.2</v>
      </c>
      <c r="E4" s="84"/>
      <c r="F4" s="84"/>
      <c r="G4" s="84"/>
      <c r="H4" s="84"/>
      <c r="I4" s="84"/>
      <c r="J4" s="84"/>
      <c r="K4" s="84"/>
      <c r="L4" s="84"/>
      <c r="M4" s="84"/>
      <c r="N4" s="84"/>
      <c r="O4" s="84"/>
      <c r="P4" s="84"/>
      <c r="Q4" s="84"/>
      <c r="R4" s="84"/>
      <c r="S4" s="84"/>
      <c r="T4" s="84"/>
      <c r="U4" s="84"/>
      <c r="V4" s="84"/>
      <c r="W4" s="84"/>
      <c r="X4" s="84"/>
      <c r="Y4" s="84"/>
      <c r="Z4" s="84"/>
      <c r="AA4" s="84"/>
      <c r="AB4" s="84"/>
      <c r="AC4" s="84"/>
      <c r="AD4" s="84"/>
      <c r="AE4" s="84"/>
    </row>
    <row r="5" spans="1:37" ht="51" x14ac:dyDescent="0.25">
      <c r="A5" s="84"/>
      <c r="B5" s="16" t="s">
        <v>53</v>
      </c>
      <c r="C5" s="17" t="s">
        <v>103</v>
      </c>
      <c r="D5" s="18">
        <v>0.4</v>
      </c>
      <c r="E5" s="84"/>
      <c r="F5" s="84"/>
      <c r="G5" s="84"/>
      <c r="H5" s="84"/>
      <c r="I5" s="84"/>
      <c r="J5" s="84"/>
      <c r="K5" s="84"/>
      <c r="L5" s="84"/>
      <c r="M5" s="84"/>
      <c r="N5" s="84"/>
      <c r="O5" s="84"/>
      <c r="P5" s="84"/>
      <c r="Q5" s="84"/>
      <c r="R5" s="84"/>
      <c r="S5" s="84"/>
      <c r="T5" s="84"/>
      <c r="U5" s="84"/>
      <c r="V5" s="84"/>
      <c r="W5" s="84"/>
      <c r="X5" s="84"/>
      <c r="Y5" s="84"/>
      <c r="Z5" s="84"/>
      <c r="AA5" s="84"/>
      <c r="AB5" s="84"/>
      <c r="AC5" s="84"/>
      <c r="AD5" s="84"/>
      <c r="AE5" s="84"/>
    </row>
    <row r="6" spans="1:37" ht="51" x14ac:dyDescent="0.25">
      <c r="A6" s="84"/>
      <c r="B6" s="19" t="s">
        <v>107</v>
      </c>
      <c r="C6" s="17" t="s">
        <v>104</v>
      </c>
      <c r="D6" s="18">
        <v>0.6</v>
      </c>
      <c r="E6" s="84"/>
      <c r="F6" s="84"/>
      <c r="G6" s="84"/>
      <c r="H6" s="84"/>
      <c r="I6" s="84"/>
      <c r="J6" s="84"/>
      <c r="K6" s="84"/>
      <c r="L6" s="84"/>
      <c r="M6" s="84"/>
      <c r="N6" s="84"/>
      <c r="O6" s="84"/>
      <c r="P6" s="84"/>
      <c r="Q6" s="84"/>
      <c r="R6" s="84"/>
      <c r="S6" s="84"/>
      <c r="T6" s="84"/>
      <c r="U6" s="84"/>
      <c r="V6" s="84"/>
      <c r="W6" s="84"/>
      <c r="X6" s="84"/>
      <c r="Y6" s="84"/>
      <c r="Z6" s="84"/>
      <c r="AA6" s="84"/>
      <c r="AB6" s="84"/>
      <c r="AC6" s="84"/>
      <c r="AD6" s="84"/>
      <c r="AE6" s="84"/>
    </row>
    <row r="7" spans="1:37" ht="76.5" x14ac:dyDescent="0.25">
      <c r="A7" s="84"/>
      <c r="B7" s="20" t="s">
        <v>6</v>
      </c>
      <c r="C7" s="17" t="s">
        <v>105</v>
      </c>
      <c r="D7" s="18">
        <v>0.8</v>
      </c>
      <c r="E7" s="84"/>
      <c r="F7" s="84"/>
      <c r="G7" s="84"/>
      <c r="H7" s="84"/>
      <c r="I7" s="84"/>
      <c r="J7" s="84"/>
      <c r="K7" s="84"/>
      <c r="L7" s="84"/>
      <c r="M7" s="84"/>
      <c r="N7" s="84"/>
      <c r="O7" s="84"/>
      <c r="P7" s="84"/>
      <c r="Q7" s="84"/>
      <c r="R7" s="84"/>
      <c r="S7" s="84"/>
      <c r="T7" s="84"/>
      <c r="U7" s="84"/>
      <c r="V7" s="84"/>
      <c r="W7" s="84"/>
      <c r="X7" s="84"/>
      <c r="Y7" s="84"/>
      <c r="Z7" s="84"/>
      <c r="AA7" s="84"/>
      <c r="AB7" s="84"/>
      <c r="AC7" s="84"/>
      <c r="AD7" s="84"/>
      <c r="AE7" s="84"/>
    </row>
    <row r="8" spans="1:37" ht="51" x14ac:dyDescent="0.25">
      <c r="A8" s="84"/>
      <c r="B8" s="21" t="s">
        <v>54</v>
      </c>
      <c r="C8" s="17" t="s">
        <v>106</v>
      </c>
      <c r="D8" s="18">
        <v>1</v>
      </c>
      <c r="E8" s="84"/>
      <c r="F8" s="84"/>
      <c r="G8" s="84"/>
      <c r="H8" s="84"/>
      <c r="I8" s="84"/>
      <c r="J8" s="84"/>
      <c r="K8" s="84"/>
      <c r="L8" s="84"/>
      <c r="M8" s="84"/>
      <c r="N8" s="84"/>
      <c r="O8" s="84"/>
      <c r="P8" s="84"/>
      <c r="Q8" s="84"/>
      <c r="R8" s="84"/>
      <c r="S8" s="84"/>
      <c r="T8" s="84"/>
      <c r="U8" s="84"/>
      <c r="V8" s="84"/>
      <c r="W8" s="84"/>
      <c r="X8" s="84"/>
      <c r="Y8" s="84"/>
      <c r="Z8" s="84"/>
      <c r="AA8" s="84"/>
      <c r="AB8" s="84"/>
      <c r="AC8" s="84"/>
      <c r="AD8" s="84"/>
      <c r="AE8" s="84"/>
    </row>
    <row r="9" spans="1:37" x14ac:dyDescent="0.25">
      <c r="A9" s="84"/>
      <c r="B9" s="108"/>
      <c r="C9" s="108"/>
      <c r="D9" s="108"/>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row>
    <row r="10" spans="1:37" ht="16.5" x14ac:dyDescent="0.25">
      <c r="A10" s="84"/>
      <c r="B10" s="109"/>
      <c r="C10" s="108"/>
      <c r="D10" s="108"/>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row>
    <row r="11" spans="1:37" x14ac:dyDescent="0.25">
      <c r="A11" s="84"/>
      <c r="B11" s="108"/>
      <c r="C11" s="108"/>
      <c r="D11" s="108"/>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row>
    <row r="12" spans="1:37" x14ac:dyDescent="0.25">
      <c r="A12" s="84"/>
      <c r="B12" s="108"/>
      <c r="C12" s="108"/>
      <c r="D12" s="108"/>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row>
    <row r="13" spans="1:37" x14ac:dyDescent="0.25">
      <c r="A13" s="84"/>
      <c r="B13" s="108"/>
      <c r="C13" s="108"/>
      <c r="D13" s="108"/>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row>
    <row r="14" spans="1:37" x14ac:dyDescent="0.25">
      <c r="A14" s="84"/>
      <c r="B14" s="108"/>
      <c r="C14" s="108"/>
      <c r="D14" s="108"/>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row>
    <row r="15" spans="1:37" x14ac:dyDescent="0.25">
      <c r="A15" s="84"/>
      <c r="B15" s="108"/>
      <c r="C15" s="108"/>
      <c r="D15" s="108"/>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row>
    <row r="16" spans="1:37" x14ac:dyDescent="0.25">
      <c r="A16" s="84"/>
      <c r="B16" s="108"/>
      <c r="C16" s="108"/>
      <c r="D16" s="108"/>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row>
    <row r="17" spans="1:37" x14ac:dyDescent="0.25">
      <c r="A17" s="84"/>
      <c r="B17" s="108"/>
      <c r="C17" s="108"/>
      <c r="D17" s="10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row>
    <row r="18" spans="1:37" x14ac:dyDescent="0.25">
      <c r="A18" s="84"/>
      <c r="B18" s="108"/>
      <c r="C18" s="108"/>
      <c r="D18" s="108"/>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row>
    <row r="19" spans="1:37" x14ac:dyDescent="0.25">
      <c r="A19" s="84"/>
      <c r="B19" s="84"/>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row>
    <row r="20" spans="1:37" x14ac:dyDescent="0.25">
      <c r="A20" s="8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row>
    <row r="21" spans="1:37" x14ac:dyDescent="0.25">
      <c r="A21" s="84"/>
      <c r="B21" s="84"/>
      <c r="C21" s="84"/>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row>
    <row r="22" spans="1:37" x14ac:dyDescent="0.25">
      <c r="A22" s="84"/>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row>
    <row r="23" spans="1:37" x14ac:dyDescent="0.25">
      <c r="A23" s="8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row>
    <row r="24" spans="1:37" x14ac:dyDescent="0.2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row>
    <row r="25" spans="1:37" x14ac:dyDescent="0.25">
      <c r="A25" s="8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row>
    <row r="26" spans="1:37" x14ac:dyDescent="0.25">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row>
    <row r="27" spans="1:37" x14ac:dyDescent="0.25">
      <c r="A27" s="84"/>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row>
    <row r="28" spans="1:37" x14ac:dyDescent="0.25">
      <c r="A28" s="84"/>
      <c r="B28" s="84"/>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row>
    <row r="29" spans="1:37" x14ac:dyDescent="0.25">
      <c r="A29" s="84"/>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row>
    <row r="30" spans="1:37" x14ac:dyDescent="0.25">
      <c r="A30" s="84"/>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row>
    <row r="31" spans="1:37" x14ac:dyDescent="0.25">
      <c r="A31" s="84"/>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row>
    <row r="32" spans="1:37" x14ac:dyDescent="0.25">
      <c r="A32" s="84"/>
      <c r="B32" s="84"/>
      <c r="C32" s="84"/>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row>
    <row r="33" spans="1:31" x14ac:dyDescent="0.25">
      <c r="A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row>
    <row r="34" spans="1:31" x14ac:dyDescent="0.25">
      <c r="A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row>
    <row r="35" spans="1:31" x14ac:dyDescent="0.25">
      <c r="A35" s="84"/>
    </row>
    <row r="36" spans="1:31" x14ac:dyDescent="0.25">
      <c r="A36" s="84"/>
    </row>
    <row r="37" spans="1:31" x14ac:dyDescent="0.25">
      <c r="A37" s="84"/>
    </row>
    <row r="38" spans="1:31" x14ac:dyDescent="0.25">
      <c r="A38" s="84"/>
    </row>
    <row r="39" spans="1:31" x14ac:dyDescent="0.25">
      <c r="A39" s="84"/>
    </row>
    <row r="40" spans="1:31" x14ac:dyDescent="0.25">
      <c r="A40" s="84"/>
    </row>
    <row r="41" spans="1:31" x14ac:dyDescent="0.25">
      <c r="A41" s="84"/>
    </row>
    <row r="42" spans="1:31" x14ac:dyDescent="0.25">
      <c r="A42" s="84"/>
    </row>
    <row r="43" spans="1:31" x14ac:dyDescent="0.25">
      <c r="A43" s="84"/>
    </row>
    <row r="44" spans="1:31" x14ac:dyDescent="0.25">
      <c r="A44" s="84"/>
    </row>
    <row r="45" spans="1:31" x14ac:dyDescent="0.25">
      <c r="A45" s="84"/>
    </row>
    <row r="46" spans="1:31" x14ac:dyDescent="0.25">
      <c r="A46" s="84"/>
    </row>
    <row r="47" spans="1:31" x14ac:dyDescent="0.25">
      <c r="A47" s="84"/>
    </row>
    <row r="48" spans="1:31" x14ac:dyDescent="0.25">
      <c r="A48" s="84"/>
    </row>
    <row r="49" spans="1:1" x14ac:dyDescent="0.25">
      <c r="A49" s="84"/>
    </row>
    <row r="50" spans="1:1" x14ac:dyDescent="0.25">
      <c r="A50" s="84"/>
    </row>
    <row r="51" spans="1:1" x14ac:dyDescent="0.25">
      <c r="A51" s="84"/>
    </row>
    <row r="52" spans="1:1" x14ac:dyDescent="0.25">
      <c r="A52" s="84"/>
    </row>
    <row r="53" spans="1:1" x14ac:dyDescent="0.25">
      <c r="A53" s="84"/>
    </row>
    <row r="54" spans="1:1" x14ac:dyDescent="0.25">
      <c r="A54" s="84"/>
    </row>
    <row r="55" spans="1:1" x14ac:dyDescent="0.25">
      <c r="A55" s="8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zoomScale="60" zoomScaleNormal="60" workbookViewId="0">
      <selection activeCell="A6" sqref="A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4"/>
      <c r="B1" s="382" t="s">
        <v>63</v>
      </c>
      <c r="C1" s="382"/>
      <c r="D1" s="382"/>
      <c r="E1" s="84"/>
      <c r="F1" s="84"/>
      <c r="G1" s="84"/>
      <c r="H1" s="84"/>
      <c r="I1" s="84"/>
      <c r="J1" s="84"/>
      <c r="K1" s="84"/>
      <c r="L1" s="84"/>
      <c r="M1" s="84"/>
      <c r="N1" s="84"/>
      <c r="O1" s="84"/>
      <c r="P1" s="84"/>
      <c r="Q1" s="84"/>
      <c r="R1" s="84"/>
      <c r="S1" s="84"/>
      <c r="T1" s="84"/>
      <c r="U1" s="84"/>
    </row>
    <row r="2" spans="1:21" x14ac:dyDescent="0.25">
      <c r="A2" s="84"/>
      <c r="B2" s="84"/>
      <c r="C2" s="84"/>
      <c r="D2" s="84"/>
      <c r="E2" s="84"/>
      <c r="F2" s="84"/>
      <c r="G2" s="84"/>
      <c r="H2" s="84"/>
      <c r="I2" s="84"/>
      <c r="J2" s="84"/>
      <c r="K2" s="84"/>
      <c r="L2" s="84"/>
      <c r="M2" s="84"/>
      <c r="N2" s="84"/>
      <c r="O2" s="84"/>
      <c r="P2" s="84"/>
      <c r="Q2" s="84"/>
      <c r="R2" s="84"/>
      <c r="S2" s="84"/>
      <c r="T2" s="84"/>
      <c r="U2" s="84"/>
    </row>
    <row r="3" spans="1:21" ht="30" x14ac:dyDescent="0.25">
      <c r="A3" s="84"/>
      <c r="B3" s="105"/>
      <c r="C3" s="36" t="s">
        <v>56</v>
      </c>
      <c r="D3" s="36" t="s">
        <v>57</v>
      </c>
      <c r="E3" s="84"/>
      <c r="F3" s="84"/>
      <c r="G3" s="84"/>
      <c r="H3" s="84"/>
      <c r="I3" s="84"/>
      <c r="J3" s="84"/>
      <c r="K3" s="84"/>
      <c r="L3" s="84"/>
      <c r="M3" s="84"/>
      <c r="N3" s="84"/>
      <c r="O3" s="84"/>
      <c r="P3" s="84"/>
      <c r="Q3" s="84"/>
      <c r="R3" s="84"/>
      <c r="S3" s="84"/>
      <c r="T3" s="84"/>
      <c r="U3" s="84"/>
    </row>
    <row r="4" spans="1:21" ht="33.75" x14ac:dyDescent="0.25">
      <c r="A4" s="104" t="s">
        <v>83</v>
      </c>
      <c r="B4" s="39" t="s">
        <v>101</v>
      </c>
      <c r="C4" s="44" t="s">
        <v>158</v>
      </c>
      <c r="D4" s="37" t="s">
        <v>97</v>
      </c>
      <c r="E4" s="84"/>
      <c r="F4" s="84"/>
      <c r="G4" s="84"/>
      <c r="H4" s="84"/>
      <c r="I4" s="84"/>
      <c r="J4" s="84"/>
      <c r="K4" s="84"/>
      <c r="L4" s="84"/>
      <c r="M4" s="84"/>
      <c r="N4" s="84"/>
      <c r="O4" s="84"/>
      <c r="P4" s="84"/>
      <c r="Q4" s="84"/>
      <c r="R4" s="84"/>
      <c r="S4" s="84"/>
      <c r="T4" s="84"/>
      <c r="U4" s="84"/>
    </row>
    <row r="5" spans="1:21" ht="67.5" x14ac:dyDescent="0.25">
      <c r="A5" s="104" t="s">
        <v>84</v>
      </c>
      <c r="B5" s="40" t="s">
        <v>59</v>
      </c>
      <c r="C5" s="45" t="s">
        <v>93</v>
      </c>
      <c r="D5" s="38" t="s">
        <v>98</v>
      </c>
      <c r="E5" s="84"/>
      <c r="F5" s="84"/>
      <c r="G5" s="84"/>
      <c r="H5" s="84"/>
      <c r="I5" s="84"/>
      <c r="J5" s="84"/>
      <c r="K5" s="84"/>
      <c r="L5" s="84"/>
      <c r="M5" s="84"/>
      <c r="N5" s="84"/>
      <c r="O5" s="84"/>
      <c r="P5" s="84"/>
      <c r="Q5" s="84"/>
      <c r="R5" s="84"/>
      <c r="S5" s="84"/>
      <c r="T5" s="84"/>
      <c r="U5" s="84"/>
    </row>
    <row r="6" spans="1:21" ht="67.5" x14ac:dyDescent="0.25">
      <c r="A6" s="104" t="s">
        <v>81</v>
      </c>
      <c r="B6" s="41" t="s">
        <v>60</v>
      </c>
      <c r="C6" s="45" t="s">
        <v>94</v>
      </c>
      <c r="D6" s="38" t="s">
        <v>100</v>
      </c>
      <c r="E6" s="84"/>
      <c r="F6" s="84"/>
      <c r="G6" s="84"/>
      <c r="H6" s="84"/>
      <c r="I6" s="84"/>
      <c r="J6" s="84"/>
      <c r="K6" s="84"/>
      <c r="L6" s="84"/>
      <c r="M6" s="84"/>
      <c r="N6" s="84"/>
      <c r="O6" s="84"/>
      <c r="P6" s="84"/>
      <c r="Q6" s="84"/>
      <c r="R6" s="84"/>
      <c r="S6" s="84"/>
      <c r="T6" s="84"/>
      <c r="U6" s="84"/>
    </row>
    <row r="7" spans="1:21" ht="101.25" x14ac:dyDescent="0.25">
      <c r="A7" s="104" t="s">
        <v>7</v>
      </c>
      <c r="B7" s="42" t="s">
        <v>61</v>
      </c>
      <c r="C7" s="45" t="s">
        <v>95</v>
      </c>
      <c r="D7" s="38" t="s">
        <v>99</v>
      </c>
      <c r="E7" s="84"/>
      <c r="F7" s="84"/>
      <c r="G7" s="84"/>
      <c r="H7" s="84"/>
      <c r="I7" s="84"/>
      <c r="J7" s="84"/>
      <c r="K7" s="84"/>
      <c r="L7" s="84"/>
      <c r="M7" s="84"/>
      <c r="N7" s="84"/>
      <c r="O7" s="84"/>
      <c r="P7" s="84"/>
      <c r="Q7" s="84"/>
      <c r="R7" s="84"/>
      <c r="S7" s="84"/>
      <c r="T7" s="84"/>
      <c r="U7" s="84"/>
    </row>
    <row r="8" spans="1:21" ht="67.5" x14ac:dyDescent="0.25">
      <c r="A8" s="104" t="s">
        <v>85</v>
      </c>
      <c r="B8" s="43" t="s">
        <v>62</v>
      </c>
      <c r="C8" s="45" t="s">
        <v>96</v>
      </c>
      <c r="D8" s="38" t="s">
        <v>118</v>
      </c>
      <c r="E8" s="84"/>
      <c r="F8" s="84"/>
      <c r="G8" s="84"/>
      <c r="H8" s="84"/>
      <c r="I8" s="84"/>
      <c r="J8" s="84"/>
      <c r="K8" s="84"/>
      <c r="L8" s="84"/>
      <c r="M8" s="84"/>
      <c r="N8" s="84"/>
      <c r="O8" s="84"/>
      <c r="P8" s="84"/>
      <c r="Q8" s="84"/>
      <c r="R8" s="84"/>
      <c r="S8" s="84"/>
      <c r="T8" s="84"/>
      <c r="U8" s="84"/>
    </row>
    <row r="9" spans="1:21" ht="20.25" x14ac:dyDescent="0.25">
      <c r="A9" s="104"/>
      <c r="B9" s="104"/>
      <c r="C9" s="106"/>
      <c r="D9" s="106"/>
      <c r="E9" s="84"/>
      <c r="F9" s="84"/>
      <c r="G9" s="84"/>
      <c r="H9" s="84"/>
      <c r="I9" s="84"/>
      <c r="J9" s="84"/>
      <c r="K9" s="84"/>
      <c r="L9" s="84"/>
      <c r="M9" s="84"/>
      <c r="N9" s="84"/>
      <c r="O9" s="84"/>
      <c r="P9" s="84"/>
      <c r="Q9" s="84"/>
      <c r="R9" s="84"/>
      <c r="S9" s="84"/>
      <c r="T9" s="84"/>
      <c r="U9" s="84"/>
    </row>
    <row r="10" spans="1:21" ht="16.5" x14ac:dyDescent="0.25">
      <c r="A10" s="104"/>
      <c r="B10" s="107"/>
      <c r="C10" s="107"/>
      <c r="D10" s="107"/>
      <c r="E10" s="84"/>
      <c r="F10" s="84"/>
      <c r="G10" s="84"/>
      <c r="H10" s="84"/>
      <c r="I10" s="84"/>
      <c r="J10" s="84"/>
      <c r="K10" s="84"/>
      <c r="L10" s="84"/>
      <c r="M10" s="84"/>
      <c r="N10" s="84"/>
      <c r="O10" s="84"/>
      <c r="P10" s="84"/>
      <c r="Q10" s="84"/>
      <c r="R10" s="84"/>
      <c r="S10" s="84"/>
      <c r="T10" s="84"/>
      <c r="U10" s="84"/>
    </row>
    <row r="11" spans="1:21" x14ac:dyDescent="0.25">
      <c r="A11" s="104"/>
      <c r="B11" s="104" t="s">
        <v>91</v>
      </c>
      <c r="C11" s="104" t="s">
        <v>146</v>
      </c>
      <c r="D11" s="104" t="s">
        <v>153</v>
      </c>
      <c r="E11" s="84"/>
      <c r="F11" s="84"/>
      <c r="G11" s="84"/>
      <c r="H11" s="84"/>
      <c r="I11" s="84"/>
      <c r="J11" s="84"/>
      <c r="K11" s="84"/>
      <c r="L11" s="84"/>
      <c r="M11" s="84"/>
      <c r="N11" s="84"/>
      <c r="O11" s="84"/>
      <c r="P11" s="84"/>
      <c r="Q11" s="84"/>
      <c r="R11" s="84"/>
      <c r="S11" s="84"/>
      <c r="T11" s="84"/>
      <c r="U11" s="84"/>
    </row>
    <row r="12" spans="1:21" x14ac:dyDescent="0.25">
      <c r="A12" s="104"/>
      <c r="B12" s="104" t="s">
        <v>89</v>
      </c>
      <c r="C12" s="104" t="s">
        <v>150</v>
      </c>
      <c r="D12" s="104" t="s">
        <v>154</v>
      </c>
      <c r="E12" s="84"/>
      <c r="F12" s="84"/>
      <c r="G12" s="84"/>
      <c r="H12" s="84"/>
      <c r="I12" s="84"/>
      <c r="J12" s="84"/>
      <c r="K12" s="84"/>
      <c r="L12" s="84"/>
      <c r="M12" s="84"/>
      <c r="N12" s="84"/>
      <c r="O12" s="84"/>
      <c r="P12" s="84"/>
      <c r="Q12" s="84"/>
      <c r="R12" s="84"/>
      <c r="S12" s="84"/>
      <c r="T12" s="84"/>
      <c r="U12" s="84"/>
    </row>
    <row r="13" spans="1:21" x14ac:dyDescent="0.25">
      <c r="A13" s="104"/>
      <c r="B13" s="104"/>
      <c r="C13" s="104" t="s">
        <v>149</v>
      </c>
      <c r="D13" s="104" t="s">
        <v>155</v>
      </c>
      <c r="E13" s="84"/>
      <c r="F13" s="84"/>
      <c r="G13" s="84"/>
      <c r="H13" s="84"/>
      <c r="I13" s="84"/>
      <c r="J13" s="84"/>
      <c r="K13" s="84"/>
      <c r="L13" s="84"/>
      <c r="M13" s="84"/>
      <c r="N13" s="84"/>
      <c r="O13" s="84"/>
      <c r="P13" s="84"/>
      <c r="Q13" s="84"/>
      <c r="R13" s="84"/>
      <c r="S13" s="84"/>
      <c r="T13" s="84"/>
      <c r="U13" s="84"/>
    </row>
    <row r="14" spans="1:21" x14ac:dyDescent="0.25">
      <c r="A14" s="104"/>
      <c r="B14" s="104"/>
      <c r="C14" s="104" t="s">
        <v>151</v>
      </c>
      <c r="D14" s="104" t="s">
        <v>156</v>
      </c>
      <c r="E14" s="84"/>
      <c r="F14" s="84"/>
      <c r="G14" s="84"/>
      <c r="H14" s="84"/>
      <c r="I14" s="84"/>
      <c r="J14" s="84"/>
      <c r="K14" s="84"/>
      <c r="L14" s="84"/>
      <c r="M14" s="84"/>
      <c r="N14" s="84"/>
      <c r="O14" s="84"/>
      <c r="P14" s="84"/>
      <c r="Q14" s="84"/>
      <c r="R14" s="84"/>
      <c r="S14" s="84"/>
      <c r="T14" s="84"/>
      <c r="U14" s="84"/>
    </row>
    <row r="15" spans="1:21" x14ac:dyDescent="0.25">
      <c r="A15" s="104"/>
      <c r="B15" s="104"/>
      <c r="C15" s="104" t="s">
        <v>152</v>
      </c>
      <c r="D15" s="104" t="s">
        <v>157</v>
      </c>
      <c r="E15" s="84"/>
      <c r="F15" s="84"/>
      <c r="G15" s="84"/>
      <c r="H15" s="84"/>
      <c r="I15" s="84"/>
      <c r="J15" s="84"/>
      <c r="K15" s="84"/>
      <c r="L15" s="84"/>
      <c r="M15" s="84"/>
      <c r="N15" s="84"/>
      <c r="O15" s="84"/>
      <c r="P15" s="84"/>
      <c r="Q15" s="84"/>
      <c r="R15" s="84"/>
      <c r="S15" s="84"/>
      <c r="T15" s="84"/>
      <c r="U15" s="84"/>
    </row>
    <row r="16" spans="1:21" x14ac:dyDescent="0.25">
      <c r="A16" s="104"/>
      <c r="B16" s="104"/>
      <c r="C16" s="104"/>
      <c r="D16" s="104"/>
      <c r="E16" s="84"/>
      <c r="F16" s="84"/>
      <c r="G16" s="84"/>
      <c r="H16" s="84"/>
      <c r="I16" s="84"/>
      <c r="J16" s="84"/>
      <c r="K16" s="84"/>
      <c r="L16" s="84"/>
      <c r="M16" s="84"/>
      <c r="N16" s="84"/>
      <c r="O16" s="84"/>
    </row>
    <row r="17" spans="1:15" x14ac:dyDescent="0.25">
      <c r="A17" s="104"/>
      <c r="B17" s="104"/>
      <c r="C17" s="104"/>
      <c r="D17" s="104"/>
      <c r="E17" s="84"/>
      <c r="F17" s="84"/>
      <c r="G17" s="84"/>
      <c r="H17" s="84"/>
      <c r="I17" s="84"/>
      <c r="J17" s="84"/>
      <c r="K17" s="84"/>
      <c r="L17" s="84"/>
      <c r="M17" s="84"/>
      <c r="N17" s="84"/>
      <c r="O17" s="84"/>
    </row>
    <row r="18" spans="1:15" x14ac:dyDescent="0.25">
      <c r="A18" s="104"/>
      <c r="B18" s="108"/>
      <c r="C18" s="108"/>
      <c r="D18" s="108"/>
      <c r="E18" s="84"/>
      <c r="F18" s="84"/>
      <c r="G18" s="84"/>
      <c r="H18" s="84"/>
      <c r="I18" s="84"/>
      <c r="J18" s="84"/>
      <c r="K18" s="84"/>
      <c r="L18" s="84"/>
      <c r="M18" s="84"/>
      <c r="N18" s="84"/>
      <c r="O18" s="84"/>
    </row>
    <row r="19" spans="1:15" x14ac:dyDescent="0.25">
      <c r="A19" s="104"/>
      <c r="B19" s="108"/>
      <c r="C19" s="108"/>
      <c r="D19" s="108"/>
      <c r="E19" s="84"/>
      <c r="F19" s="84"/>
      <c r="G19" s="84"/>
      <c r="H19" s="84"/>
      <c r="I19" s="84"/>
      <c r="J19" s="84"/>
      <c r="K19" s="84"/>
      <c r="L19" s="84"/>
      <c r="M19" s="84"/>
      <c r="N19" s="84"/>
      <c r="O19" s="84"/>
    </row>
    <row r="20" spans="1:15" x14ac:dyDescent="0.25">
      <c r="A20" s="104"/>
      <c r="B20" s="108"/>
      <c r="C20" s="108"/>
      <c r="D20" s="108"/>
      <c r="E20" s="84"/>
      <c r="F20" s="84"/>
      <c r="G20" s="84"/>
      <c r="H20" s="84"/>
      <c r="I20" s="84"/>
      <c r="J20" s="84"/>
      <c r="K20" s="84"/>
      <c r="L20" s="84"/>
      <c r="M20" s="84"/>
      <c r="N20" s="84"/>
      <c r="O20" s="84"/>
    </row>
    <row r="21" spans="1:15" x14ac:dyDescent="0.25">
      <c r="A21" s="104"/>
      <c r="B21" s="108"/>
      <c r="C21" s="108"/>
      <c r="D21" s="108"/>
      <c r="E21" s="84"/>
      <c r="F21" s="84"/>
      <c r="G21" s="84"/>
      <c r="H21" s="84"/>
      <c r="I21" s="84"/>
      <c r="J21" s="84"/>
      <c r="K21" s="84"/>
      <c r="L21" s="84"/>
      <c r="M21" s="84"/>
      <c r="N21" s="84"/>
      <c r="O21" s="84"/>
    </row>
    <row r="22" spans="1:15" ht="20.25" x14ac:dyDescent="0.25">
      <c r="A22" s="104"/>
      <c r="B22" s="104"/>
      <c r="C22" s="106"/>
      <c r="D22" s="106"/>
      <c r="E22" s="84"/>
      <c r="F22" s="84"/>
      <c r="G22" s="84"/>
      <c r="H22" s="84"/>
      <c r="I22" s="84"/>
      <c r="J22" s="84"/>
      <c r="K22" s="84"/>
      <c r="L22" s="84"/>
      <c r="M22" s="84"/>
      <c r="N22" s="84"/>
      <c r="O22" s="84"/>
    </row>
    <row r="23" spans="1:15" ht="20.25" x14ac:dyDescent="0.25">
      <c r="A23" s="104"/>
      <c r="B23" s="104"/>
      <c r="C23" s="106"/>
      <c r="D23" s="106"/>
      <c r="E23" s="84"/>
      <c r="F23" s="84"/>
      <c r="G23" s="84"/>
      <c r="H23" s="84"/>
      <c r="I23" s="84"/>
      <c r="J23" s="84"/>
      <c r="K23" s="84"/>
      <c r="L23" s="84"/>
      <c r="M23" s="84"/>
      <c r="N23" s="84"/>
      <c r="O23" s="84"/>
    </row>
    <row r="24" spans="1:15" ht="20.25" x14ac:dyDescent="0.25">
      <c r="A24" s="104"/>
      <c r="B24" s="104"/>
      <c r="C24" s="106"/>
      <c r="D24" s="106"/>
      <c r="E24" s="84"/>
      <c r="F24" s="84"/>
      <c r="G24" s="84"/>
      <c r="H24" s="84"/>
      <c r="I24" s="84"/>
      <c r="J24" s="84"/>
      <c r="K24" s="84"/>
      <c r="L24" s="84"/>
      <c r="M24" s="84"/>
      <c r="N24" s="84"/>
      <c r="O24" s="84"/>
    </row>
    <row r="25" spans="1:15" ht="20.25" x14ac:dyDescent="0.25">
      <c r="A25" s="104"/>
      <c r="B25" s="104"/>
      <c r="C25" s="106"/>
      <c r="D25" s="106"/>
      <c r="E25" s="84"/>
      <c r="F25" s="84"/>
      <c r="G25" s="84"/>
      <c r="H25" s="84"/>
      <c r="I25" s="84"/>
      <c r="J25" s="84"/>
      <c r="K25" s="84"/>
      <c r="L25" s="84"/>
      <c r="M25" s="84"/>
      <c r="N25" s="84"/>
      <c r="O25" s="84"/>
    </row>
    <row r="26" spans="1:15" ht="20.25" x14ac:dyDescent="0.25">
      <c r="A26" s="104"/>
      <c r="B26" s="104"/>
      <c r="C26" s="106"/>
      <c r="D26" s="106"/>
      <c r="E26" s="84"/>
      <c r="F26" s="84"/>
      <c r="G26" s="84"/>
      <c r="H26" s="84"/>
      <c r="I26" s="84"/>
      <c r="J26" s="84"/>
      <c r="K26" s="84"/>
      <c r="L26" s="84"/>
      <c r="M26" s="84"/>
      <c r="N26" s="84"/>
      <c r="O26" s="84"/>
    </row>
    <row r="27" spans="1:15" ht="20.25" x14ac:dyDescent="0.25">
      <c r="A27" s="104"/>
      <c r="B27" s="104"/>
      <c r="C27" s="106"/>
      <c r="D27" s="106"/>
      <c r="E27" s="84"/>
      <c r="F27" s="84"/>
      <c r="G27" s="84"/>
      <c r="H27" s="84"/>
      <c r="I27" s="84"/>
      <c r="J27" s="84"/>
      <c r="K27" s="84"/>
      <c r="L27" s="84"/>
      <c r="M27" s="84"/>
      <c r="N27" s="84"/>
      <c r="O27" s="84"/>
    </row>
    <row r="28" spans="1:15" ht="20.25" x14ac:dyDescent="0.25">
      <c r="A28" s="104"/>
      <c r="B28" s="104"/>
      <c r="C28" s="106"/>
      <c r="D28" s="106"/>
      <c r="E28" s="84"/>
      <c r="F28" s="84"/>
      <c r="G28" s="84"/>
      <c r="H28" s="84"/>
      <c r="I28" s="84"/>
      <c r="J28" s="84"/>
      <c r="K28" s="84"/>
      <c r="L28" s="84"/>
      <c r="M28" s="84"/>
      <c r="N28" s="84"/>
      <c r="O28" s="84"/>
    </row>
    <row r="29" spans="1:15" ht="20.25" x14ac:dyDescent="0.25">
      <c r="A29" s="104"/>
      <c r="B29" s="104"/>
      <c r="C29" s="106"/>
      <c r="D29" s="106"/>
      <c r="E29" s="84"/>
      <c r="F29" s="84"/>
      <c r="G29" s="84"/>
      <c r="H29" s="84"/>
      <c r="I29" s="84"/>
      <c r="J29" s="84"/>
      <c r="K29" s="84"/>
      <c r="L29" s="84"/>
      <c r="M29" s="84"/>
      <c r="N29" s="84"/>
      <c r="O29" s="84"/>
    </row>
    <row r="30" spans="1:15" ht="20.25" x14ac:dyDescent="0.25">
      <c r="A30" s="104"/>
      <c r="B30" s="104"/>
      <c r="C30" s="106"/>
      <c r="D30" s="106"/>
      <c r="E30" s="84"/>
      <c r="F30" s="84"/>
      <c r="G30" s="84"/>
      <c r="H30" s="84"/>
      <c r="I30" s="84"/>
      <c r="J30" s="84"/>
      <c r="K30" s="84"/>
      <c r="L30" s="84"/>
      <c r="M30" s="84"/>
      <c r="N30" s="84"/>
      <c r="O30" s="84"/>
    </row>
    <row r="31" spans="1:15" ht="20.25" x14ac:dyDescent="0.25">
      <c r="A31" s="104"/>
      <c r="B31" s="104"/>
      <c r="C31" s="106"/>
      <c r="D31" s="106"/>
      <c r="E31" s="84"/>
      <c r="F31" s="84"/>
      <c r="G31" s="84"/>
      <c r="H31" s="84"/>
      <c r="I31" s="84"/>
      <c r="J31" s="84"/>
      <c r="K31" s="84"/>
      <c r="L31" s="84"/>
      <c r="M31" s="84"/>
      <c r="N31" s="84"/>
      <c r="O31" s="84"/>
    </row>
    <row r="32" spans="1:15" ht="20.25" x14ac:dyDescent="0.25">
      <c r="A32" s="104"/>
      <c r="B32" s="104"/>
      <c r="C32" s="106"/>
      <c r="D32" s="106"/>
      <c r="E32" s="84"/>
      <c r="F32" s="84"/>
      <c r="G32" s="84"/>
      <c r="H32" s="84"/>
      <c r="I32" s="84"/>
      <c r="J32" s="84"/>
      <c r="K32" s="84"/>
      <c r="L32" s="84"/>
      <c r="M32" s="84"/>
      <c r="N32" s="84"/>
      <c r="O32" s="84"/>
    </row>
    <row r="33" spans="1:15" ht="20.25" x14ac:dyDescent="0.25">
      <c r="A33" s="104"/>
      <c r="B33" s="104"/>
      <c r="C33" s="106"/>
      <c r="D33" s="106"/>
      <c r="E33" s="84"/>
      <c r="F33" s="84"/>
      <c r="G33" s="84"/>
      <c r="H33" s="84"/>
      <c r="I33" s="84"/>
      <c r="J33" s="84"/>
      <c r="K33" s="84"/>
      <c r="L33" s="84"/>
      <c r="M33" s="84"/>
      <c r="N33" s="84"/>
      <c r="O33" s="84"/>
    </row>
    <row r="34" spans="1:15" ht="20.25" x14ac:dyDescent="0.25">
      <c r="A34" s="104"/>
      <c r="B34" s="104"/>
      <c r="C34" s="106"/>
      <c r="D34" s="106"/>
      <c r="E34" s="84"/>
      <c r="F34" s="84"/>
      <c r="G34" s="84"/>
      <c r="H34" s="84"/>
      <c r="I34" s="84"/>
      <c r="J34" s="84"/>
      <c r="K34" s="84"/>
      <c r="L34" s="84"/>
      <c r="M34" s="84"/>
      <c r="N34" s="84"/>
      <c r="O34" s="84"/>
    </row>
    <row r="35" spans="1:15" ht="20.25" x14ac:dyDescent="0.25">
      <c r="A35" s="104"/>
      <c r="B35" s="104"/>
      <c r="C35" s="106"/>
      <c r="D35" s="106"/>
      <c r="E35" s="84"/>
      <c r="F35" s="84"/>
      <c r="G35" s="84"/>
      <c r="H35" s="84"/>
      <c r="I35" s="84"/>
      <c r="J35" s="84"/>
      <c r="K35" s="84"/>
      <c r="L35" s="84"/>
      <c r="M35" s="84"/>
      <c r="N35" s="84"/>
      <c r="O35" s="84"/>
    </row>
    <row r="36" spans="1:15" ht="20.25" x14ac:dyDescent="0.25">
      <c r="A36" s="104"/>
      <c r="B36" s="104"/>
      <c r="C36" s="106"/>
      <c r="D36" s="106"/>
      <c r="E36" s="84"/>
      <c r="F36" s="84"/>
      <c r="G36" s="84"/>
      <c r="H36" s="84"/>
      <c r="I36" s="84"/>
      <c r="J36" s="84"/>
      <c r="K36" s="84"/>
      <c r="L36" s="84"/>
      <c r="M36" s="84"/>
      <c r="N36" s="84"/>
      <c r="O36" s="84"/>
    </row>
    <row r="37" spans="1:15" ht="20.25" x14ac:dyDescent="0.25">
      <c r="A37" s="104"/>
      <c r="B37" s="104"/>
      <c r="C37" s="106"/>
      <c r="D37" s="106"/>
      <c r="E37" s="84"/>
      <c r="F37" s="84"/>
      <c r="G37" s="84"/>
      <c r="H37" s="84"/>
      <c r="I37" s="84"/>
      <c r="J37" s="84"/>
      <c r="K37" s="84"/>
      <c r="L37" s="84"/>
      <c r="M37" s="84"/>
      <c r="N37" s="84"/>
      <c r="O37" s="84"/>
    </row>
    <row r="38" spans="1:15" ht="20.25" x14ac:dyDescent="0.25">
      <c r="A38" s="104"/>
      <c r="B38" s="104"/>
      <c r="C38" s="106"/>
      <c r="D38" s="106"/>
      <c r="E38" s="84"/>
      <c r="F38" s="84"/>
      <c r="G38" s="84"/>
      <c r="H38" s="84"/>
      <c r="I38" s="84"/>
      <c r="J38" s="84"/>
      <c r="K38" s="84"/>
      <c r="L38" s="84"/>
      <c r="M38" s="84"/>
      <c r="N38" s="84"/>
      <c r="O38" s="84"/>
    </row>
    <row r="39" spans="1:15" ht="20.25" x14ac:dyDescent="0.25">
      <c r="A39" s="104"/>
      <c r="B39" s="104"/>
      <c r="C39" s="106"/>
      <c r="D39" s="106"/>
      <c r="E39" s="84"/>
      <c r="F39" s="84"/>
      <c r="G39" s="84"/>
      <c r="H39" s="84"/>
      <c r="I39" s="84"/>
      <c r="J39" s="84"/>
      <c r="K39" s="84"/>
      <c r="L39" s="84"/>
      <c r="M39" s="84"/>
      <c r="N39" s="84"/>
      <c r="O39" s="84"/>
    </row>
    <row r="40" spans="1:15" ht="20.25" x14ac:dyDescent="0.25">
      <c r="A40" s="104"/>
      <c r="B40" s="104"/>
      <c r="C40" s="106"/>
      <c r="D40" s="106"/>
      <c r="E40" s="84"/>
      <c r="F40" s="84"/>
      <c r="G40" s="84"/>
      <c r="H40" s="84"/>
      <c r="I40" s="84"/>
      <c r="J40" s="84"/>
      <c r="K40" s="84"/>
      <c r="L40" s="84"/>
      <c r="M40" s="84"/>
      <c r="N40" s="84"/>
      <c r="O40" s="84"/>
    </row>
    <row r="41" spans="1:15" ht="20.25" x14ac:dyDescent="0.25">
      <c r="A41" s="104"/>
      <c r="B41" s="104"/>
      <c r="C41" s="106"/>
      <c r="D41" s="106"/>
      <c r="E41" s="84"/>
      <c r="F41" s="84"/>
      <c r="G41" s="84"/>
      <c r="H41" s="84"/>
      <c r="I41" s="84"/>
      <c r="J41" s="84"/>
      <c r="K41" s="84"/>
      <c r="L41" s="84"/>
      <c r="M41" s="84"/>
      <c r="N41" s="84"/>
      <c r="O41" s="84"/>
    </row>
    <row r="42" spans="1:15" ht="20.25" x14ac:dyDescent="0.25">
      <c r="A42" s="104"/>
      <c r="B42" s="104"/>
      <c r="C42" s="106"/>
      <c r="D42" s="106"/>
      <c r="E42" s="84"/>
      <c r="F42" s="84"/>
      <c r="G42" s="84"/>
      <c r="H42" s="84"/>
      <c r="I42" s="84"/>
      <c r="J42" s="84"/>
      <c r="K42" s="84"/>
      <c r="L42" s="84"/>
      <c r="M42" s="84"/>
      <c r="N42" s="84"/>
      <c r="O42" s="84"/>
    </row>
    <row r="43" spans="1:15" ht="20.25" x14ac:dyDescent="0.25">
      <c r="A43" s="104"/>
      <c r="B43" s="104"/>
      <c r="C43" s="106"/>
      <c r="D43" s="106"/>
      <c r="E43" s="84"/>
      <c r="F43" s="84"/>
      <c r="G43" s="84"/>
      <c r="H43" s="84"/>
      <c r="I43" s="84"/>
      <c r="J43" s="84"/>
      <c r="K43" s="84"/>
      <c r="L43" s="84"/>
      <c r="M43" s="84"/>
      <c r="N43" s="84"/>
      <c r="O43" s="84"/>
    </row>
    <row r="44" spans="1:15" ht="20.25" x14ac:dyDescent="0.25">
      <c r="A44" s="104"/>
      <c r="B44" s="104"/>
      <c r="C44" s="106"/>
      <c r="D44" s="106"/>
      <c r="E44" s="84"/>
      <c r="F44" s="84"/>
      <c r="G44" s="84"/>
      <c r="H44" s="84"/>
      <c r="I44" s="84"/>
      <c r="J44" s="84"/>
      <c r="K44" s="84"/>
      <c r="L44" s="84"/>
      <c r="M44" s="84"/>
      <c r="N44" s="84"/>
      <c r="O44" s="84"/>
    </row>
    <row r="45" spans="1:15" ht="20.25" x14ac:dyDescent="0.25">
      <c r="A45" s="104"/>
      <c r="B45" s="104"/>
      <c r="C45" s="106"/>
      <c r="D45" s="106"/>
      <c r="E45" s="84"/>
      <c r="F45" s="84"/>
      <c r="G45" s="84"/>
      <c r="H45" s="84"/>
      <c r="I45" s="84"/>
      <c r="J45" s="84"/>
      <c r="K45" s="84"/>
      <c r="L45" s="84"/>
      <c r="M45" s="84"/>
      <c r="N45" s="84"/>
      <c r="O45" s="84"/>
    </row>
    <row r="46" spans="1:15" ht="20.25" x14ac:dyDescent="0.25">
      <c r="A46" s="104"/>
      <c r="B46" s="104"/>
      <c r="C46" s="106"/>
      <c r="D46" s="106"/>
      <c r="E46" s="84"/>
      <c r="F46" s="84"/>
      <c r="G46" s="84"/>
      <c r="H46" s="84"/>
      <c r="I46" s="84"/>
      <c r="J46" s="84"/>
      <c r="K46" s="84"/>
      <c r="L46" s="84"/>
      <c r="M46" s="84"/>
      <c r="N46" s="84"/>
      <c r="O46" s="84"/>
    </row>
    <row r="47" spans="1:15" ht="20.25" x14ac:dyDescent="0.25">
      <c r="A47" s="104"/>
      <c r="B47" s="104"/>
      <c r="C47" s="106"/>
      <c r="D47" s="106"/>
      <c r="E47" s="84"/>
      <c r="F47" s="84"/>
      <c r="G47" s="84"/>
      <c r="H47" s="84"/>
      <c r="I47" s="84"/>
      <c r="J47" s="84"/>
      <c r="K47" s="84"/>
      <c r="L47" s="84"/>
      <c r="M47" s="84"/>
      <c r="N47" s="84"/>
      <c r="O47" s="84"/>
    </row>
    <row r="48" spans="1:15" ht="20.25" x14ac:dyDescent="0.25">
      <c r="A48" s="104"/>
      <c r="B48" s="104"/>
      <c r="C48" s="106"/>
      <c r="D48" s="106"/>
      <c r="E48" s="84"/>
      <c r="F48" s="84"/>
      <c r="G48" s="84"/>
      <c r="H48" s="84"/>
      <c r="I48" s="84"/>
      <c r="J48" s="84"/>
      <c r="K48" s="84"/>
      <c r="L48" s="84"/>
      <c r="M48" s="84"/>
      <c r="N48" s="84"/>
      <c r="O48" s="84"/>
    </row>
    <row r="49" spans="1:15" ht="20.25" x14ac:dyDescent="0.25">
      <c r="A49" s="104"/>
      <c r="B49" s="104"/>
      <c r="C49" s="106"/>
      <c r="D49" s="106"/>
      <c r="E49" s="84"/>
      <c r="F49" s="84"/>
      <c r="G49" s="84"/>
      <c r="H49" s="84"/>
      <c r="I49" s="84"/>
      <c r="J49" s="84"/>
      <c r="K49" s="84"/>
      <c r="L49" s="84"/>
      <c r="M49" s="84"/>
      <c r="N49" s="84"/>
      <c r="O49" s="84"/>
    </row>
    <row r="50" spans="1:15" ht="20.25" x14ac:dyDescent="0.25">
      <c r="A50" s="104"/>
      <c r="B50" s="104"/>
      <c r="C50" s="106"/>
      <c r="D50" s="106"/>
      <c r="E50" s="84"/>
      <c r="F50" s="84"/>
      <c r="G50" s="84"/>
      <c r="H50" s="84"/>
      <c r="I50" s="84"/>
      <c r="J50" s="84"/>
      <c r="K50" s="84"/>
      <c r="L50" s="84"/>
      <c r="M50" s="84"/>
      <c r="N50" s="84"/>
      <c r="O50" s="84"/>
    </row>
    <row r="51" spans="1:15" ht="20.25" x14ac:dyDescent="0.25">
      <c r="A51" s="104"/>
      <c r="B51" s="104"/>
      <c r="C51" s="106"/>
      <c r="D51" s="106"/>
      <c r="E51" s="84"/>
      <c r="F51" s="84"/>
      <c r="G51" s="84"/>
      <c r="H51" s="84"/>
      <c r="I51" s="84"/>
      <c r="J51" s="84"/>
      <c r="K51" s="84"/>
      <c r="L51" s="84"/>
      <c r="M51" s="84"/>
      <c r="N51" s="84"/>
      <c r="O51" s="84"/>
    </row>
    <row r="52" spans="1:15" ht="20.25" x14ac:dyDescent="0.25">
      <c r="A52" s="104"/>
      <c r="B52" s="23"/>
      <c r="C52" s="34"/>
      <c r="D52" s="34"/>
    </row>
    <row r="53" spans="1:15" ht="20.25" x14ac:dyDescent="0.25">
      <c r="A53" s="104"/>
      <c r="B53" s="23"/>
      <c r="C53" s="34"/>
      <c r="D53" s="34"/>
    </row>
    <row r="54" spans="1:15" ht="20.25" x14ac:dyDescent="0.25">
      <c r="A54" s="104"/>
      <c r="B54" s="23"/>
      <c r="C54" s="34"/>
      <c r="D54" s="34"/>
    </row>
    <row r="55" spans="1:15" ht="20.25" x14ac:dyDescent="0.25">
      <c r="A55" s="104"/>
      <c r="B55" s="23"/>
      <c r="C55" s="34"/>
      <c r="D55" s="34"/>
    </row>
    <row r="56" spans="1:15" ht="20.25" x14ac:dyDescent="0.25">
      <c r="A56" s="104"/>
      <c r="B56" s="23"/>
      <c r="C56" s="34"/>
      <c r="D56" s="34"/>
    </row>
    <row r="57" spans="1:15" ht="20.25" x14ac:dyDescent="0.25">
      <c r="A57" s="104"/>
      <c r="B57" s="23"/>
      <c r="C57" s="34"/>
      <c r="D57" s="34"/>
    </row>
    <row r="58" spans="1:15" ht="20.25" x14ac:dyDescent="0.25">
      <c r="A58" s="104"/>
      <c r="B58" s="23"/>
      <c r="C58" s="34"/>
      <c r="D58" s="34"/>
    </row>
    <row r="59" spans="1:15" ht="20.25" x14ac:dyDescent="0.25">
      <c r="A59" s="104"/>
      <c r="B59" s="23"/>
      <c r="C59" s="34"/>
      <c r="D59" s="34"/>
    </row>
    <row r="60" spans="1:15" ht="20.25" x14ac:dyDescent="0.25">
      <c r="A60" s="104"/>
      <c r="B60" s="23"/>
      <c r="C60" s="34"/>
      <c r="D60" s="34"/>
    </row>
    <row r="61" spans="1:15" ht="20.25" x14ac:dyDescent="0.25">
      <c r="A61" s="104"/>
      <c r="B61" s="23"/>
      <c r="C61" s="34"/>
      <c r="D61" s="34"/>
    </row>
    <row r="62" spans="1:15" ht="20.25" x14ac:dyDescent="0.25">
      <c r="A62" s="104"/>
      <c r="B62" s="23"/>
      <c r="C62" s="34"/>
      <c r="D62" s="34"/>
    </row>
    <row r="63" spans="1:15" ht="20.25" x14ac:dyDescent="0.25">
      <c r="A63" s="104"/>
      <c r="B63" s="23"/>
      <c r="C63" s="34"/>
      <c r="D63" s="34"/>
    </row>
    <row r="64" spans="1:15" ht="20.25" x14ac:dyDescent="0.25">
      <c r="A64" s="104"/>
      <c r="B64" s="23"/>
      <c r="C64" s="34"/>
      <c r="D64" s="34"/>
    </row>
    <row r="65" spans="1:4" ht="20.25" x14ac:dyDescent="0.25">
      <c r="A65" s="104"/>
      <c r="B65" s="23"/>
      <c r="C65" s="34"/>
      <c r="D65" s="34"/>
    </row>
    <row r="66" spans="1:4" ht="20.25" x14ac:dyDescent="0.25">
      <c r="A66" s="104"/>
      <c r="B66" s="23"/>
      <c r="C66" s="34"/>
      <c r="D66" s="34"/>
    </row>
    <row r="67" spans="1:4" ht="20.25" x14ac:dyDescent="0.25">
      <c r="A67" s="104"/>
      <c r="B67" s="23"/>
      <c r="C67" s="34"/>
      <c r="D67" s="34"/>
    </row>
    <row r="68" spans="1:4" ht="20.25" x14ac:dyDescent="0.25">
      <c r="A68" s="104"/>
      <c r="B68" s="23"/>
      <c r="C68" s="34"/>
      <c r="D68" s="34"/>
    </row>
    <row r="69" spans="1:4" ht="20.25" x14ac:dyDescent="0.25">
      <c r="A69" s="104"/>
      <c r="B69" s="23"/>
      <c r="C69" s="34"/>
      <c r="D69" s="34"/>
    </row>
    <row r="70" spans="1:4" ht="20.25" x14ac:dyDescent="0.25">
      <c r="A70" s="104"/>
      <c r="B70" s="23"/>
      <c r="C70" s="34"/>
      <c r="D70" s="34"/>
    </row>
    <row r="71" spans="1:4" ht="20.25" x14ac:dyDescent="0.25">
      <c r="A71" s="104"/>
      <c r="B71" s="23"/>
      <c r="C71" s="34"/>
      <c r="D71" s="34"/>
    </row>
    <row r="72" spans="1:4" ht="20.25" x14ac:dyDescent="0.25">
      <c r="A72" s="104"/>
      <c r="B72" s="23"/>
      <c r="C72" s="34"/>
      <c r="D72" s="34"/>
    </row>
    <row r="73" spans="1:4" ht="20.25" x14ac:dyDescent="0.25">
      <c r="A73" s="104"/>
      <c r="B73" s="23"/>
      <c r="C73" s="34"/>
      <c r="D73" s="34"/>
    </row>
    <row r="74" spans="1:4" ht="20.25" x14ac:dyDescent="0.25">
      <c r="A74" s="104"/>
      <c r="B74" s="23"/>
      <c r="C74" s="34"/>
      <c r="D74" s="34"/>
    </row>
    <row r="75" spans="1:4" ht="20.25" x14ac:dyDescent="0.25">
      <c r="A75" s="104"/>
      <c r="B75" s="23"/>
      <c r="C75" s="34"/>
      <c r="D75" s="34"/>
    </row>
    <row r="76" spans="1:4" ht="20.25" x14ac:dyDescent="0.25">
      <c r="A76" s="104"/>
      <c r="B76" s="23"/>
      <c r="C76" s="34"/>
      <c r="D76" s="34"/>
    </row>
    <row r="77" spans="1:4" ht="20.25" x14ac:dyDescent="0.25">
      <c r="A77" s="104"/>
      <c r="B77" s="23"/>
      <c r="C77" s="34"/>
      <c r="D77" s="34"/>
    </row>
    <row r="78" spans="1:4" ht="20.25" x14ac:dyDescent="0.25">
      <c r="A78" s="104"/>
      <c r="B78" s="23"/>
      <c r="C78" s="34"/>
      <c r="D78" s="34"/>
    </row>
    <row r="79" spans="1:4" ht="20.25" x14ac:dyDescent="0.25">
      <c r="A79" s="104"/>
      <c r="B79" s="23"/>
      <c r="C79" s="34"/>
      <c r="D79" s="34"/>
    </row>
    <row r="80" spans="1:4" ht="20.25" x14ac:dyDescent="0.25">
      <c r="A80" s="104"/>
      <c r="B80" s="23"/>
      <c r="C80" s="34"/>
      <c r="D80" s="34"/>
    </row>
    <row r="81" spans="1:4" ht="20.25" x14ac:dyDescent="0.25">
      <c r="A81" s="104"/>
      <c r="B81" s="23"/>
      <c r="C81" s="34"/>
      <c r="D81" s="34"/>
    </row>
    <row r="82" spans="1:4" ht="20.25" x14ac:dyDescent="0.25">
      <c r="A82" s="104"/>
      <c r="B82" s="23"/>
      <c r="C82" s="34"/>
      <c r="D82" s="34"/>
    </row>
    <row r="83" spans="1:4" ht="20.25" x14ac:dyDescent="0.25">
      <c r="A83" s="104"/>
      <c r="B83" s="23"/>
      <c r="C83" s="34"/>
      <c r="D83" s="34"/>
    </row>
    <row r="84" spans="1:4" ht="20.25" x14ac:dyDescent="0.25">
      <c r="A84" s="104"/>
      <c r="B84" s="23"/>
      <c r="C84" s="34"/>
      <c r="D84" s="34"/>
    </row>
    <row r="85" spans="1:4" ht="20.25" x14ac:dyDescent="0.25">
      <c r="A85" s="104"/>
      <c r="B85" s="23"/>
      <c r="C85" s="34"/>
      <c r="D85" s="34"/>
    </row>
    <row r="86" spans="1:4" ht="20.25" x14ac:dyDescent="0.25">
      <c r="A86" s="104"/>
      <c r="B86" s="23"/>
      <c r="C86" s="34"/>
      <c r="D86" s="34"/>
    </row>
    <row r="87" spans="1:4" ht="20.25" x14ac:dyDescent="0.25">
      <c r="A87" s="104"/>
      <c r="B87" s="23"/>
      <c r="C87" s="34"/>
      <c r="D87" s="34"/>
    </row>
    <row r="88" spans="1:4" ht="20.25" x14ac:dyDescent="0.25">
      <c r="A88" s="104"/>
      <c r="B88" s="23"/>
      <c r="C88" s="34"/>
      <c r="D88" s="34"/>
    </row>
    <row r="89" spans="1:4" ht="20.25" x14ac:dyDescent="0.25">
      <c r="A89" s="104"/>
      <c r="B89" s="23"/>
      <c r="C89" s="34"/>
      <c r="D89" s="34"/>
    </row>
    <row r="90" spans="1:4" ht="20.25" x14ac:dyDescent="0.25">
      <c r="A90" s="104"/>
      <c r="B90" s="23"/>
      <c r="C90" s="34"/>
      <c r="D90" s="34"/>
    </row>
    <row r="91" spans="1:4" ht="20.25" x14ac:dyDescent="0.25">
      <c r="A91" s="104"/>
      <c r="B91" s="23"/>
      <c r="C91" s="34"/>
      <c r="D91" s="34"/>
    </row>
    <row r="92" spans="1:4" ht="20.25" x14ac:dyDescent="0.25">
      <c r="A92" s="104"/>
      <c r="B92" s="23"/>
      <c r="C92" s="34"/>
      <c r="D92" s="34"/>
    </row>
    <row r="93" spans="1:4" ht="20.25" x14ac:dyDescent="0.25">
      <c r="A93" s="104"/>
      <c r="B93" s="23"/>
      <c r="C93" s="34"/>
      <c r="D93" s="34"/>
    </row>
    <row r="94" spans="1:4" ht="20.25" x14ac:dyDescent="0.25">
      <c r="A94" s="104"/>
      <c r="B94" s="23"/>
      <c r="C94" s="34"/>
      <c r="D94" s="34"/>
    </row>
    <row r="95" spans="1:4" ht="20.25" x14ac:dyDescent="0.25">
      <c r="A95" s="104"/>
      <c r="B95" s="23"/>
      <c r="C95" s="34"/>
      <c r="D95" s="34"/>
    </row>
    <row r="96" spans="1:4" ht="20.25" x14ac:dyDescent="0.25">
      <c r="A96" s="104"/>
      <c r="B96" s="23"/>
      <c r="C96" s="34"/>
      <c r="D96" s="34"/>
    </row>
    <row r="97" spans="1:4" ht="20.25" x14ac:dyDescent="0.25">
      <c r="A97" s="104"/>
      <c r="B97" s="23"/>
      <c r="C97" s="34"/>
      <c r="D97" s="34"/>
    </row>
    <row r="98" spans="1:4" ht="20.25" x14ac:dyDescent="0.25">
      <c r="A98" s="104"/>
      <c r="B98" s="23"/>
      <c r="C98" s="34"/>
      <c r="D98" s="34"/>
    </row>
    <row r="99" spans="1:4" ht="20.25" x14ac:dyDescent="0.25">
      <c r="A99" s="104"/>
      <c r="B99" s="23"/>
      <c r="C99" s="34"/>
      <c r="D99" s="34"/>
    </row>
    <row r="100" spans="1:4" ht="20.25" x14ac:dyDescent="0.25">
      <c r="A100" s="104"/>
      <c r="B100" s="23"/>
      <c r="C100" s="34"/>
      <c r="D100" s="34"/>
    </row>
    <row r="101" spans="1:4" ht="20.25" x14ac:dyDescent="0.25">
      <c r="A101" s="104"/>
      <c r="B101" s="23"/>
      <c r="C101" s="34"/>
      <c r="D101" s="34"/>
    </row>
    <row r="102" spans="1:4" ht="20.25" x14ac:dyDescent="0.25">
      <c r="A102" s="104"/>
      <c r="B102" s="23"/>
      <c r="C102" s="34"/>
      <c r="D102" s="34"/>
    </row>
    <row r="103" spans="1:4" ht="20.25" x14ac:dyDescent="0.25">
      <c r="A103" s="104"/>
      <c r="B103" s="23"/>
      <c r="C103" s="34"/>
      <c r="D103" s="34"/>
    </row>
    <row r="104" spans="1:4" ht="20.25" x14ac:dyDescent="0.25">
      <c r="A104" s="104"/>
      <c r="B104" s="23"/>
      <c r="C104" s="34"/>
      <c r="D104" s="34"/>
    </row>
    <row r="105" spans="1:4" ht="20.25" x14ac:dyDescent="0.25">
      <c r="A105" s="104"/>
      <c r="B105" s="23"/>
      <c r="C105" s="34"/>
      <c r="D105" s="34"/>
    </row>
    <row r="106" spans="1:4" ht="20.25" x14ac:dyDescent="0.25">
      <c r="A106" s="104"/>
      <c r="B106" s="23"/>
      <c r="C106" s="34"/>
      <c r="D106" s="34"/>
    </row>
    <row r="107" spans="1:4" ht="20.25" x14ac:dyDescent="0.25">
      <c r="A107" s="104"/>
      <c r="B107" s="23"/>
      <c r="C107" s="34"/>
      <c r="D107" s="34"/>
    </row>
    <row r="108" spans="1:4" ht="20.25" x14ac:dyDescent="0.25">
      <c r="A108" s="104"/>
      <c r="B108" s="23"/>
      <c r="C108" s="34"/>
      <c r="D108" s="34"/>
    </row>
    <row r="109" spans="1:4" ht="20.25" x14ac:dyDescent="0.25">
      <c r="A109" s="104"/>
      <c r="B109" s="23"/>
      <c r="C109" s="34"/>
      <c r="D109" s="34"/>
    </row>
    <row r="110" spans="1:4" ht="20.25" x14ac:dyDescent="0.25">
      <c r="A110" s="104"/>
      <c r="B110" s="23"/>
      <c r="C110" s="34"/>
      <c r="D110" s="34"/>
    </row>
    <row r="111" spans="1:4" ht="20.25" x14ac:dyDescent="0.25">
      <c r="A111" s="104"/>
      <c r="B111" s="23"/>
      <c r="C111" s="34"/>
      <c r="D111" s="34"/>
    </row>
    <row r="112" spans="1:4" ht="20.25" x14ac:dyDescent="0.25">
      <c r="A112" s="104"/>
      <c r="B112" s="23"/>
      <c r="C112" s="34"/>
      <c r="D112" s="34"/>
    </row>
    <row r="113" spans="1:4" ht="20.25" x14ac:dyDescent="0.25">
      <c r="A113" s="104"/>
      <c r="B113" s="23"/>
      <c r="C113" s="34"/>
      <c r="D113" s="34"/>
    </row>
    <row r="114" spans="1:4" ht="20.25" x14ac:dyDescent="0.25">
      <c r="A114" s="104"/>
      <c r="B114" s="23"/>
      <c r="C114" s="34"/>
      <c r="D114" s="34"/>
    </row>
    <row r="115" spans="1:4" ht="20.25" x14ac:dyDescent="0.25">
      <c r="A115" s="104"/>
      <c r="B115" s="23"/>
      <c r="C115" s="34"/>
      <c r="D115" s="34"/>
    </row>
    <row r="116" spans="1:4" ht="20.25" x14ac:dyDescent="0.25">
      <c r="A116" s="104"/>
      <c r="B116" s="23"/>
      <c r="C116" s="34"/>
      <c r="D116" s="34"/>
    </row>
    <row r="117" spans="1:4" ht="20.25" x14ac:dyDescent="0.25">
      <c r="A117" s="104"/>
      <c r="B117" s="23"/>
      <c r="C117" s="34"/>
      <c r="D117" s="34"/>
    </row>
    <row r="118" spans="1:4" ht="20.25" x14ac:dyDescent="0.25">
      <c r="A118" s="104"/>
      <c r="B118" s="23"/>
      <c r="C118" s="34"/>
      <c r="D118" s="34"/>
    </row>
    <row r="119" spans="1:4" ht="20.25" x14ac:dyDescent="0.25">
      <c r="A119" s="104"/>
      <c r="B119" s="23"/>
      <c r="C119" s="34"/>
      <c r="D119" s="34"/>
    </row>
    <row r="120" spans="1:4" ht="20.25" x14ac:dyDescent="0.25">
      <c r="A120" s="104"/>
      <c r="B120" s="23"/>
      <c r="C120" s="34"/>
      <c r="D120" s="34"/>
    </row>
    <row r="121" spans="1:4" ht="20.25" x14ac:dyDescent="0.25">
      <c r="A121" s="104"/>
      <c r="B121" s="23"/>
      <c r="C121" s="34"/>
      <c r="D121" s="34"/>
    </row>
    <row r="122" spans="1:4" ht="20.25" x14ac:dyDescent="0.25">
      <c r="A122" s="104"/>
      <c r="B122" s="23"/>
      <c r="C122" s="34"/>
      <c r="D122" s="34"/>
    </row>
    <row r="123" spans="1:4" ht="20.25" x14ac:dyDescent="0.25">
      <c r="A123" s="104"/>
      <c r="B123" s="23"/>
      <c r="C123" s="34"/>
      <c r="D123" s="34"/>
    </row>
    <row r="124" spans="1:4" ht="20.25" x14ac:dyDescent="0.25">
      <c r="A124" s="104"/>
      <c r="B124" s="23"/>
      <c r="C124" s="34"/>
      <c r="D124" s="34"/>
    </row>
    <row r="125" spans="1:4" ht="20.25" x14ac:dyDescent="0.25">
      <c r="A125" s="104"/>
      <c r="B125" s="23"/>
      <c r="C125" s="34"/>
      <c r="D125" s="34"/>
    </row>
    <row r="126" spans="1:4" ht="20.25" x14ac:dyDescent="0.25">
      <c r="A126" s="104"/>
      <c r="B126" s="23"/>
      <c r="C126" s="34"/>
      <c r="D126" s="34"/>
    </row>
    <row r="127" spans="1:4" ht="20.25" x14ac:dyDescent="0.25">
      <c r="A127" s="104"/>
      <c r="B127" s="23"/>
      <c r="C127" s="34"/>
      <c r="D127" s="34"/>
    </row>
    <row r="128" spans="1:4" ht="20.25" x14ac:dyDescent="0.25">
      <c r="A128" s="104"/>
      <c r="B128" s="23"/>
      <c r="C128" s="34"/>
      <c r="D128" s="34"/>
    </row>
    <row r="129" spans="1:4" ht="20.25" x14ac:dyDescent="0.25">
      <c r="A129" s="104"/>
      <c r="B129" s="23"/>
      <c r="C129" s="34"/>
      <c r="D129" s="34"/>
    </row>
    <row r="130" spans="1:4" ht="20.25" x14ac:dyDescent="0.25">
      <c r="A130" s="104"/>
      <c r="B130" s="23"/>
      <c r="C130" s="34"/>
      <c r="D130" s="34"/>
    </row>
    <row r="131" spans="1:4" ht="20.25" x14ac:dyDescent="0.25">
      <c r="A131" s="104"/>
      <c r="B131" s="23"/>
      <c r="C131" s="34"/>
      <c r="D131" s="34"/>
    </row>
    <row r="132" spans="1:4" ht="20.25" x14ac:dyDescent="0.25">
      <c r="A132" s="104"/>
      <c r="B132" s="23"/>
      <c r="C132" s="34"/>
      <c r="D132" s="34"/>
    </row>
    <row r="133" spans="1:4" ht="20.25" x14ac:dyDescent="0.25">
      <c r="A133" s="104"/>
      <c r="B133" s="23"/>
      <c r="C133" s="34"/>
      <c r="D133" s="34"/>
    </row>
    <row r="134" spans="1:4" ht="20.25" x14ac:dyDescent="0.25">
      <c r="A134" s="104"/>
      <c r="B134" s="23"/>
      <c r="C134" s="34"/>
      <c r="D134" s="34"/>
    </row>
    <row r="135" spans="1:4" ht="20.25" x14ac:dyDescent="0.25">
      <c r="A135" s="104"/>
      <c r="B135" s="23"/>
      <c r="C135" s="34"/>
      <c r="D135" s="34"/>
    </row>
    <row r="136" spans="1:4" ht="20.25" x14ac:dyDescent="0.25">
      <c r="A136" s="104"/>
      <c r="B136" s="23"/>
      <c r="C136" s="34"/>
      <c r="D136" s="34"/>
    </row>
    <row r="137" spans="1:4" ht="20.25" x14ac:dyDescent="0.25">
      <c r="A137" s="104"/>
      <c r="B137" s="23"/>
      <c r="C137" s="34"/>
      <c r="D137" s="34"/>
    </row>
    <row r="138" spans="1:4" ht="20.25" x14ac:dyDescent="0.25">
      <c r="A138" s="104"/>
      <c r="B138" s="23"/>
      <c r="C138" s="34"/>
      <c r="D138" s="34"/>
    </row>
    <row r="139" spans="1:4" ht="20.25" x14ac:dyDescent="0.25">
      <c r="A139" s="104"/>
      <c r="B139" s="23"/>
      <c r="C139" s="34"/>
      <c r="D139" s="34"/>
    </row>
    <row r="140" spans="1:4" ht="20.25" x14ac:dyDescent="0.25">
      <c r="A140" s="104"/>
      <c r="B140" s="23"/>
      <c r="C140" s="34"/>
      <c r="D140" s="34"/>
    </row>
    <row r="141" spans="1:4" ht="20.25" x14ac:dyDescent="0.25">
      <c r="A141" s="104"/>
      <c r="B141" s="23"/>
      <c r="C141" s="34"/>
      <c r="D141" s="34"/>
    </row>
    <row r="142" spans="1:4" ht="20.25" x14ac:dyDescent="0.25">
      <c r="A142" s="104"/>
      <c r="B142" s="23"/>
      <c r="C142" s="34"/>
      <c r="D142" s="34"/>
    </row>
    <row r="143" spans="1:4" ht="20.25" x14ac:dyDescent="0.25">
      <c r="A143" s="104"/>
      <c r="B143" s="23"/>
      <c r="C143" s="34"/>
      <c r="D143" s="34"/>
    </row>
    <row r="144" spans="1:4" ht="20.25" x14ac:dyDescent="0.25">
      <c r="A144" s="104"/>
      <c r="B144" s="23"/>
      <c r="C144" s="34"/>
      <c r="D144" s="34"/>
    </row>
    <row r="145" spans="1:4" ht="20.25" x14ac:dyDescent="0.25">
      <c r="A145" s="104"/>
      <c r="B145" s="23"/>
      <c r="C145" s="34"/>
      <c r="D145" s="34"/>
    </row>
    <row r="146" spans="1:4" ht="20.25" x14ac:dyDescent="0.25">
      <c r="A146" s="104"/>
      <c r="B146" s="23"/>
      <c r="C146" s="34"/>
      <c r="D146" s="34"/>
    </row>
    <row r="147" spans="1:4" ht="20.25" x14ac:dyDescent="0.25">
      <c r="A147" s="104"/>
      <c r="B147" s="23"/>
      <c r="C147" s="34"/>
      <c r="D147" s="34"/>
    </row>
    <row r="148" spans="1:4" ht="20.25" x14ac:dyDescent="0.25">
      <c r="A148" s="104"/>
      <c r="B148" s="23"/>
      <c r="C148" s="34"/>
      <c r="D148" s="34"/>
    </row>
    <row r="149" spans="1:4" ht="20.25" x14ac:dyDescent="0.25">
      <c r="A149" s="104"/>
      <c r="B149" s="23"/>
      <c r="C149" s="34"/>
      <c r="D149" s="34"/>
    </row>
    <row r="150" spans="1:4" ht="20.25" x14ac:dyDescent="0.25">
      <c r="A150" s="104"/>
      <c r="B150" s="23"/>
      <c r="C150" s="34"/>
      <c r="D150" s="34"/>
    </row>
    <row r="151" spans="1:4" ht="20.25" x14ac:dyDescent="0.25">
      <c r="A151" s="104"/>
      <c r="B151" s="23"/>
      <c r="C151" s="34"/>
      <c r="D151" s="34"/>
    </row>
    <row r="152" spans="1:4" ht="20.25" x14ac:dyDescent="0.25">
      <c r="A152" s="104"/>
      <c r="B152" s="23"/>
      <c r="C152" s="34"/>
      <c r="D152" s="34"/>
    </row>
    <row r="153" spans="1:4" ht="20.25" x14ac:dyDescent="0.25">
      <c r="A153" s="104"/>
      <c r="B153" s="23"/>
      <c r="C153" s="34"/>
      <c r="D153" s="34"/>
    </row>
    <row r="154" spans="1:4" ht="20.25" x14ac:dyDescent="0.25">
      <c r="A154" s="104"/>
      <c r="B154" s="23"/>
      <c r="C154" s="34"/>
      <c r="D154" s="34"/>
    </row>
    <row r="155" spans="1:4" ht="20.25" x14ac:dyDescent="0.25">
      <c r="A155" s="104"/>
      <c r="B155" s="23"/>
      <c r="C155" s="34"/>
      <c r="D155" s="34"/>
    </row>
    <row r="156" spans="1:4" ht="20.25" x14ac:dyDescent="0.25">
      <c r="A156" s="104"/>
      <c r="B156" s="23"/>
      <c r="C156" s="34"/>
      <c r="D156" s="34"/>
    </row>
    <row r="157" spans="1:4" ht="20.25" x14ac:dyDescent="0.25">
      <c r="A157" s="104"/>
      <c r="B157" s="23"/>
      <c r="C157" s="34"/>
      <c r="D157" s="34"/>
    </row>
    <row r="158" spans="1:4" ht="20.25" x14ac:dyDescent="0.25">
      <c r="A158" s="104"/>
      <c r="B158" s="23"/>
      <c r="C158" s="34"/>
      <c r="D158" s="34"/>
    </row>
    <row r="159" spans="1:4" ht="20.25" x14ac:dyDescent="0.25">
      <c r="A159" s="104"/>
      <c r="B159" s="23"/>
      <c r="C159" s="34"/>
      <c r="D159" s="34"/>
    </row>
    <row r="160" spans="1:4" ht="20.25" x14ac:dyDescent="0.25">
      <c r="A160" s="104"/>
      <c r="B160" s="23"/>
      <c r="C160" s="34"/>
      <c r="D160" s="34"/>
    </row>
    <row r="161" spans="1:4" ht="20.25" x14ac:dyDescent="0.25">
      <c r="A161" s="104"/>
      <c r="B161" s="23"/>
      <c r="C161" s="34"/>
      <c r="D161" s="34"/>
    </row>
    <row r="162" spans="1:4" ht="20.25" x14ac:dyDescent="0.25">
      <c r="A162" s="104"/>
      <c r="B162" s="23"/>
      <c r="C162" s="34"/>
      <c r="D162" s="34"/>
    </row>
    <row r="163" spans="1:4" ht="20.25" x14ac:dyDescent="0.25">
      <c r="A163" s="104"/>
      <c r="B163" s="23"/>
      <c r="C163" s="34"/>
      <c r="D163" s="34"/>
    </row>
    <row r="164" spans="1:4" ht="20.25" x14ac:dyDescent="0.25">
      <c r="A164" s="104"/>
      <c r="B164" s="23"/>
      <c r="C164" s="34"/>
      <c r="D164" s="34"/>
    </row>
    <row r="165" spans="1:4" ht="20.25" x14ac:dyDescent="0.25">
      <c r="A165" s="104"/>
      <c r="B165" s="23"/>
      <c r="C165" s="34"/>
      <c r="D165" s="34"/>
    </row>
    <row r="166" spans="1:4" ht="20.25" x14ac:dyDescent="0.25">
      <c r="A166" s="104"/>
      <c r="B166" s="23"/>
      <c r="C166" s="34"/>
      <c r="D166" s="34"/>
    </row>
    <row r="167" spans="1:4" ht="20.25" x14ac:dyDescent="0.25">
      <c r="A167" s="104"/>
      <c r="B167" s="23"/>
      <c r="C167" s="34"/>
      <c r="D167" s="34"/>
    </row>
    <row r="168" spans="1:4" ht="20.25" x14ac:dyDescent="0.25">
      <c r="A168" s="104"/>
      <c r="B168" s="23"/>
      <c r="C168" s="34"/>
      <c r="D168" s="34"/>
    </row>
    <row r="169" spans="1:4" ht="20.25" x14ac:dyDescent="0.25">
      <c r="A169" s="104"/>
      <c r="B169" s="23"/>
      <c r="C169" s="34"/>
      <c r="D169" s="34"/>
    </row>
    <row r="170" spans="1:4" ht="20.25" x14ac:dyDescent="0.25">
      <c r="A170" s="104"/>
      <c r="B170" s="23"/>
      <c r="C170" s="34"/>
      <c r="D170" s="34"/>
    </row>
    <row r="171" spans="1:4" ht="20.25" x14ac:dyDescent="0.25">
      <c r="A171" s="104"/>
      <c r="B171" s="23"/>
      <c r="C171" s="34"/>
      <c r="D171" s="34"/>
    </row>
    <row r="172" spans="1:4" ht="20.25" x14ac:dyDescent="0.25">
      <c r="A172" s="104"/>
      <c r="B172" s="23"/>
      <c r="C172" s="34"/>
      <c r="D172" s="34"/>
    </row>
    <row r="173" spans="1:4" ht="20.25" x14ac:dyDescent="0.25">
      <c r="A173" s="104"/>
      <c r="B173" s="23"/>
      <c r="C173" s="34"/>
      <c r="D173" s="34"/>
    </row>
    <row r="174" spans="1:4" ht="20.25" x14ac:dyDescent="0.25">
      <c r="A174" s="104"/>
      <c r="B174" s="23"/>
      <c r="C174" s="34"/>
      <c r="D174" s="34"/>
    </row>
    <row r="175" spans="1:4" ht="20.25" x14ac:dyDescent="0.25">
      <c r="A175" s="104"/>
      <c r="B175" s="23"/>
      <c r="C175" s="34"/>
      <c r="D175" s="34"/>
    </row>
    <row r="176" spans="1:4" ht="20.25" x14ac:dyDescent="0.25">
      <c r="A176" s="104"/>
      <c r="B176" s="23"/>
      <c r="C176" s="34"/>
      <c r="D176" s="34"/>
    </row>
    <row r="177" spans="1:4" ht="20.25" x14ac:dyDescent="0.25">
      <c r="A177" s="104"/>
      <c r="B177" s="23"/>
      <c r="C177" s="34"/>
      <c r="D177" s="34"/>
    </row>
    <row r="178" spans="1:4" ht="20.25" x14ac:dyDescent="0.25">
      <c r="A178" s="104"/>
      <c r="B178" s="23"/>
      <c r="C178" s="34"/>
      <c r="D178" s="34"/>
    </row>
    <row r="179" spans="1:4" ht="20.25" x14ac:dyDescent="0.25">
      <c r="A179" s="104"/>
      <c r="B179" s="23"/>
      <c r="C179" s="34"/>
      <c r="D179" s="34"/>
    </row>
    <row r="180" spans="1:4" ht="20.25" x14ac:dyDescent="0.25">
      <c r="A180" s="104"/>
      <c r="B180" s="23"/>
      <c r="C180" s="34"/>
      <c r="D180" s="34"/>
    </row>
    <row r="181" spans="1:4" ht="20.25" x14ac:dyDescent="0.25">
      <c r="A181" s="104"/>
      <c r="B181" s="23"/>
      <c r="C181" s="34"/>
      <c r="D181" s="34"/>
    </row>
    <row r="182" spans="1:4" ht="20.25" x14ac:dyDescent="0.25">
      <c r="A182" s="104"/>
      <c r="B182" s="23"/>
      <c r="C182" s="34"/>
      <c r="D182" s="34"/>
    </row>
    <row r="183" spans="1:4" ht="20.25" x14ac:dyDescent="0.25">
      <c r="A183" s="104"/>
      <c r="B183" s="23"/>
      <c r="C183" s="34"/>
      <c r="D183" s="34"/>
    </row>
    <row r="184" spans="1:4" ht="20.25" x14ac:dyDescent="0.25">
      <c r="A184" s="104"/>
      <c r="B184" s="23"/>
      <c r="C184" s="34"/>
      <c r="D184" s="34"/>
    </row>
    <row r="185" spans="1:4" ht="20.25" x14ac:dyDescent="0.25">
      <c r="A185" s="104"/>
      <c r="B185" s="23"/>
      <c r="C185" s="34"/>
      <c r="D185" s="34"/>
    </row>
    <row r="186" spans="1:4" ht="20.25" x14ac:dyDescent="0.25">
      <c r="A186" s="104"/>
      <c r="B186" s="23"/>
      <c r="C186" s="34"/>
      <c r="D186" s="34"/>
    </row>
    <row r="187" spans="1:4" ht="20.25" x14ac:dyDescent="0.25">
      <c r="A187" s="104"/>
      <c r="B187" s="23"/>
      <c r="C187" s="34"/>
      <c r="D187" s="34"/>
    </row>
    <row r="188" spans="1:4" ht="20.25" x14ac:dyDescent="0.25">
      <c r="A188" s="104"/>
      <c r="B188" s="23"/>
      <c r="C188" s="34"/>
      <c r="D188" s="34"/>
    </row>
    <row r="189" spans="1:4" ht="20.25" x14ac:dyDescent="0.25">
      <c r="A189" s="104"/>
      <c r="B189" s="23"/>
      <c r="C189" s="34"/>
      <c r="D189" s="34"/>
    </row>
    <row r="190" spans="1:4" ht="20.25" x14ac:dyDescent="0.25">
      <c r="A190" s="104"/>
      <c r="B190" s="23"/>
      <c r="C190" s="34"/>
      <c r="D190" s="34"/>
    </row>
    <row r="191" spans="1:4" ht="20.25" x14ac:dyDescent="0.25">
      <c r="A191" s="104"/>
      <c r="B191" s="23"/>
      <c r="C191" s="34"/>
      <c r="D191" s="34"/>
    </row>
    <row r="192" spans="1:4" ht="20.25" x14ac:dyDescent="0.25">
      <c r="A192" s="104"/>
      <c r="B192" s="23"/>
      <c r="C192" s="34"/>
      <c r="D192" s="34"/>
    </row>
    <row r="193" spans="1:4" ht="20.25" x14ac:dyDescent="0.25">
      <c r="A193" s="104"/>
      <c r="B193" s="23"/>
      <c r="C193" s="34"/>
      <c r="D193" s="34"/>
    </row>
    <row r="194" spans="1:4" ht="20.25" x14ac:dyDescent="0.25">
      <c r="A194" s="104"/>
      <c r="B194" s="23"/>
      <c r="C194" s="34"/>
      <c r="D194" s="34"/>
    </row>
    <row r="195" spans="1:4" ht="20.25" x14ac:dyDescent="0.25">
      <c r="A195" s="104"/>
      <c r="B195" s="23"/>
      <c r="C195" s="34"/>
      <c r="D195" s="34"/>
    </row>
    <row r="196" spans="1:4" ht="20.25" x14ac:dyDescent="0.25">
      <c r="A196" s="104"/>
      <c r="B196" s="23"/>
      <c r="C196" s="34"/>
      <c r="D196" s="34"/>
    </row>
    <row r="197" spans="1:4" ht="20.25" x14ac:dyDescent="0.25">
      <c r="A197" s="104"/>
      <c r="B197" s="23"/>
      <c r="C197" s="34"/>
      <c r="D197" s="34"/>
    </row>
    <row r="198" spans="1:4" ht="20.25" x14ac:dyDescent="0.25">
      <c r="A198" s="104"/>
      <c r="B198" s="23"/>
      <c r="C198" s="34"/>
      <c r="D198" s="34"/>
    </row>
    <row r="199" spans="1:4" ht="20.25" x14ac:dyDescent="0.25">
      <c r="A199" s="104"/>
      <c r="B199" s="23"/>
      <c r="C199" s="34"/>
      <c r="D199" s="34"/>
    </row>
    <row r="200" spans="1:4" ht="20.25" x14ac:dyDescent="0.25">
      <c r="A200" s="104"/>
      <c r="B200" s="23"/>
      <c r="C200" s="34"/>
      <c r="D200" s="34"/>
    </row>
    <row r="201" spans="1:4" ht="20.25" x14ac:dyDescent="0.25">
      <c r="A201" s="104"/>
      <c r="B201" s="23"/>
      <c r="C201" s="34"/>
      <c r="D201" s="34"/>
    </row>
    <row r="202" spans="1:4" ht="20.25" x14ac:dyDescent="0.25">
      <c r="A202" s="104"/>
      <c r="B202" s="23"/>
      <c r="C202" s="34"/>
      <c r="D202" s="34"/>
    </row>
    <row r="203" spans="1:4" ht="20.25" x14ac:dyDescent="0.25">
      <c r="A203" s="104"/>
      <c r="B203" s="23"/>
      <c r="C203" s="34"/>
      <c r="D203" s="34"/>
    </row>
    <row r="204" spans="1:4" ht="20.25" x14ac:dyDescent="0.25">
      <c r="A204" s="104"/>
      <c r="B204" s="23"/>
      <c r="C204" s="34"/>
      <c r="D204" s="34"/>
    </row>
    <row r="205" spans="1:4" ht="20.25" x14ac:dyDescent="0.25">
      <c r="A205" s="104"/>
      <c r="B205" s="23"/>
      <c r="C205" s="34"/>
      <c r="D205" s="34"/>
    </row>
    <row r="206" spans="1:4" ht="20.25" x14ac:dyDescent="0.25">
      <c r="A206" s="104"/>
      <c r="B206" s="23"/>
      <c r="C206" s="34"/>
      <c r="D206" s="34"/>
    </row>
    <row r="207" spans="1:4" ht="20.25" x14ac:dyDescent="0.25">
      <c r="A207" s="104"/>
      <c r="B207" s="23"/>
      <c r="C207" s="34"/>
      <c r="D207" s="34"/>
    </row>
    <row r="208" spans="1:4" x14ac:dyDescent="0.25">
      <c r="A208" s="84"/>
      <c r="B208" s="23"/>
      <c r="C208" s="23"/>
      <c r="D208" s="23"/>
    </row>
    <row r="209" spans="1:8" ht="20.25" x14ac:dyDescent="0.25">
      <c r="A209" s="84"/>
      <c r="B209" s="30" t="s">
        <v>88</v>
      </c>
      <c r="C209" s="30" t="s">
        <v>145</v>
      </c>
      <c r="D209" s="33" t="s">
        <v>88</v>
      </c>
      <c r="E209" s="33" t="s">
        <v>145</v>
      </c>
    </row>
    <row r="210" spans="1:8" ht="21" x14ac:dyDescent="0.35">
      <c r="A210" s="84"/>
      <c r="B210" s="31" t="s">
        <v>90</v>
      </c>
      <c r="C210" s="31" t="s">
        <v>58</v>
      </c>
      <c r="D210" t="s">
        <v>90</v>
      </c>
      <c r="F210" t="str">
        <f>IF(NOT(ISBLANK(D210)),D210,IF(NOT(ISBLANK(E210)),"     "&amp;E210,FALSE))</f>
        <v>Afectación Económica o presupuestal</v>
      </c>
      <c r="G210" t="s">
        <v>90</v>
      </c>
      <c r="H210" t="str">
        <f>IF(NOT(ISERROR(MATCH(G210,_xlfn.ANCHORARRAY(B221),0))),F223&amp;"Por favor no seleccionar los criterios de impacto",G210)</f>
        <v>❌Por favor no seleccionar los criterios de impacto</v>
      </c>
    </row>
    <row r="211" spans="1:8" ht="21" x14ac:dyDescent="0.35">
      <c r="A211" s="84"/>
      <c r="B211" s="31" t="s">
        <v>90</v>
      </c>
      <c r="C211" s="31" t="s">
        <v>93</v>
      </c>
      <c r="E211" t="s">
        <v>58</v>
      </c>
      <c r="F211" t="str">
        <f t="shared" ref="F211:F221" si="0">IF(NOT(ISBLANK(D211)),D211,IF(NOT(ISBLANK(E211)),"     "&amp;E211,FALSE))</f>
        <v xml:space="preserve">     Afectación menor a 10 SMLMV .</v>
      </c>
    </row>
    <row r="212" spans="1:8" ht="21" x14ac:dyDescent="0.35">
      <c r="A212" s="84"/>
      <c r="B212" s="31" t="s">
        <v>90</v>
      </c>
      <c r="C212" s="31" t="s">
        <v>94</v>
      </c>
      <c r="E212" t="s">
        <v>93</v>
      </c>
      <c r="F212" t="str">
        <f t="shared" si="0"/>
        <v xml:space="preserve">     Entre 10 y 50 SMLMV </v>
      </c>
    </row>
    <row r="213" spans="1:8" ht="21" x14ac:dyDescent="0.35">
      <c r="A213" s="84"/>
      <c r="B213" s="31" t="s">
        <v>90</v>
      </c>
      <c r="C213" s="31" t="s">
        <v>95</v>
      </c>
      <c r="E213" t="s">
        <v>94</v>
      </c>
      <c r="F213" t="str">
        <f t="shared" si="0"/>
        <v xml:space="preserve">     Entre 50 y 100 SMLMV </v>
      </c>
    </row>
    <row r="214" spans="1:8" ht="21" x14ac:dyDescent="0.35">
      <c r="A214" s="84"/>
      <c r="B214" s="31" t="s">
        <v>90</v>
      </c>
      <c r="C214" s="31" t="s">
        <v>96</v>
      </c>
      <c r="E214" t="s">
        <v>95</v>
      </c>
      <c r="F214" t="str">
        <f t="shared" si="0"/>
        <v xml:space="preserve">     Entre 100 y 500 SMLMV </v>
      </c>
    </row>
    <row r="215" spans="1:8" ht="21" x14ac:dyDescent="0.35">
      <c r="A215" s="84"/>
      <c r="B215" s="31" t="s">
        <v>57</v>
      </c>
      <c r="C215" s="31" t="s">
        <v>97</v>
      </c>
      <c r="E215" t="s">
        <v>96</v>
      </c>
      <c r="F215" t="str">
        <f t="shared" si="0"/>
        <v xml:space="preserve">     Mayor a 500 SMLMV </v>
      </c>
    </row>
    <row r="216" spans="1:8" ht="21" x14ac:dyDescent="0.35">
      <c r="A216" s="84"/>
      <c r="B216" s="31" t="s">
        <v>57</v>
      </c>
      <c r="C216" s="31" t="s">
        <v>98</v>
      </c>
      <c r="D216" t="s">
        <v>57</v>
      </c>
      <c r="F216" t="str">
        <f t="shared" si="0"/>
        <v>Pérdida Reputacional</v>
      </c>
    </row>
    <row r="217" spans="1:8" ht="21" x14ac:dyDescent="0.35">
      <c r="A217" s="84"/>
      <c r="B217" s="31" t="s">
        <v>57</v>
      </c>
      <c r="C217" s="31" t="s">
        <v>100</v>
      </c>
      <c r="E217" t="s">
        <v>97</v>
      </c>
      <c r="F217" t="str">
        <f t="shared" si="0"/>
        <v xml:space="preserve">     El riesgo afecta la imagen de alguna área de la organización</v>
      </c>
    </row>
    <row r="218" spans="1:8" ht="21" x14ac:dyDescent="0.35">
      <c r="A218" s="84"/>
      <c r="B218" s="31" t="s">
        <v>57</v>
      </c>
      <c r="C218" s="31" t="s">
        <v>99</v>
      </c>
      <c r="E218" t="s">
        <v>98</v>
      </c>
      <c r="F218" t="str">
        <f t="shared" si="0"/>
        <v xml:space="preserve">     El riesgo afecta la imagen de la entidad internamente, de conocimiento general, nivel interno, de junta dircetiva y accionistas y/o de provedores</v>
      </c>
    </row>
    <row r="219" spans="1:8" ht="21" x14ac:dyDescent="0.35">
      <c r="A219" s="84"/>
      <c r="B219" s="31" t="s">
        <v>57</v>
      </c>
      <c r="C219" s="31" t="s">
        <v>118</v>
      </c>
      <c r="E219" t="s">
        <v>100</v>
      </c>
      <c r="F219" t="str">
        <f t="shared" si="0"/>
        <v xml:space="preserve">     El riesgo afecta la imagen de la entidad con algunos usuarios de relevancia frente al logro de los objetivos</v>
      </c>
    </row>
    <row r="220" spans="1:8" x14ac:dyDescent="0.25">
      <c r="A220" s="84"/>
      <c r="B220" s="32"/>
      <c r="C220" s="32"/>
      <c r="E220" t="s">
        <v>99</v>
      </c>
      <c r="F220" t="str">
        <f t="shared" si="0"/>
        <v xml:space="preserve">     El riesgo afecta la imagen de de la entidad con efecto publicitario sostenido a nivel de sector administrativo, nivel departamental o municipal</v>
      </c>
    </row>
    <row r="221" spans="1:8" x14ac:dyDescent="0.25">
      <c r="A221" s="84"/>
      <c r="B221" s="32" t="str" cm="1">
        <f t="array" ref="B221:B223">_xlfn.UNIQUE(Tabla1[[#All],[Criterios]])</f>
        <v>Criterios</v>
      </c>
      <c r="C221" s="32"/>
      <c r="E221" t="s">
        <v>118</v>
      </c>
      <c r="F221" t="str">
        <f t="shared" si="0"/>
        <v xml:space="preserve">     El riesgo afecta la imagen de la entidad a nivel nacional, con efecto publicitarios sostenible a nivel país</v>
      </c>
    </row>
    <row r="222" spans="1:8" x14ac:dyDescent="0.25">
      <c r="A222" s="84"/>
      <c r="B222" s="32" t="str">
        <v>Afectación Económica o presupuestal</v>
      </c>
      <c r="C222" s="32"/>
    </row>
    <row r="223" spans="1:8" x14ac:dyDescent="0.25">
      <c r="B223" s="32" t="str">
        <v>Pérdida Reputacional</v>
      </c>
      <c r="C223" s="32"/>
      <c r="F223" s="35" t="s">
        <v>147</v>
      </c>
    </row>
    <row r="224" spans="1:8" x14ac:dyDescent="0.25">
      <c r="B224" s="22"/>
      <c r="C224" s="22"/>
      <c r="F224" s="35" t="s">
        <v>148</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workbookViewId="0"/>
  </sheetViews>
  <sheetFormatPr baseColWidth="10" defaultColWidth="14.28515625" defaultRowHeight="12.75" x14ac:dyDescent="0.2"/>
  <cols>
    <col min="1" max="2" width="14.28515625" style="89"/>
    <col min="3" max="3" width="17" style="89" customWidth="1"/>
    <col min="4" max="4" width="14.28515625" style="89"/>
    <col min="5" max="5" width="46" style="89" customWidth="1"/>
    <col min="6" max="16384" width="14.28515625" style="89"/>
  </cols>
  <sheetData>
    <row r="1" spans="2:6" ht="24" customHeight="1" thickBot="1" x14ac:dyDescent="0.25">
      <c r="B1" s="383" t="s">
        <v>78</v>
      </c>
      <c r="C1" s="384"/>
      <c r="D1" s="384"/>
      <c r="E1" s="384"/>
      <c r="F1" s="385"/>
    </row>
    <row r="2" spans="2:6" ht="16.5" thickBot="1" x14ac:dyDescent="0.3">
      <c r="B2" s="90"/>
      <c r="C2" s="90"/>
      <c r="D2" s="90"/>
      <c r="E2" s="90"/>
      <c r="F2" s="90"/>
    </row>
    <row r="3" spans="2:6" ht="16.5" thickBot="1" x14ac:dyDescent="0.25">
      <c r="B3" s="387" t="s">
        <v>64</v>
      </c>
      <c r="C3" s="388"/>
      <c r="D3" s="388"/>
      <c r="E3" s="102" t="s">
        <v>65</v>
      </c>
      <c r="F3" s="103" t="s">
        <v>66</v>
      </c>
    </row>
    <row r="4" spans="2:6" ht="31.5" x14ac:dyDescent="0.2">
      <c r="B4" s="389" t="s">
        <v>67</v>
      </c>
      <c r="C4" s="391" t="s">
        <v>13</v>
      </c>
      <c r="D4" s="91" t="s">
        <v>14</v>
      </c>
      <c r="E4" s="92" t="s">
        <v>68</v>
      </c>
      <c r="F4" s="93">
        <v>0.25</v>
      </c>
    </row>
    <row r="5" spans="2:6" ht="47.25" x14ac:dyDescent="0.2">
      <c r="B5" s="390"/>
      <c r="C5" s="392"/>
      <c r="D5" s="94" t="s">
        <v>15</v>
      </c>
      <c r="E5" s="95" t="s">
        <v>69</v>
      </c>
      <c r="F5" s="96">
        <v>0.15</v>
      </c>
    </row>
    <row r="6" spans="2:6" ht="47.25" x14ac:dyDescent="0.2">
      <c r="B6" s="390"/>
      <c r="C6" s="392"/>
      <c r="D6" s="94" t="s">
        <v>16</v>
      </c>
      <c r="E6" s="95" t="s">
        <v>70</v>
      </c>
      <c r="F6" s="96">
        <v>0.1</v>
      </c>
    </row>
    <row r="7" spans="2:6" ht="63" x14ac:dyDescent="0.2">
      <c r="B7" s="390"/>
      <c r="C7" s="392" t="s">
        <v>17</v>
      </c>
      <c r="D7" s="94" t="s">
        <v>10</v>
      </c>
      <c r="E7" s="95" t="s">
        <v>71</v>
      </c>
      <c r="F7" s="96">
        <v>0.25</v>
      </c>
    </row>
    <row r="8" spans="2:6" ht="31.5" x14ac:dyDescent="0.2">
      <c r="B8" s="390"/>
      <c r="C8" s="392"/>
      <c r="D8" s="94" t="s">
        <v>9</v>
      </c>
      <c r="E8" s="95" t="s">
        <v>72</v>
      </c>
      <c r="F8" s="96">
        <v>0.15</v>
      </c>
    </row>
    <row r="9" spans="2:6" ht="47.25" x14ac:dyDescent="0.2">
      <c r="B9" s="390" t="s">
        <v>162</v>
      </c>
      <c r="C9" s="392" t="s">
        <v>18</v>
      </c>
      <c r="D9" s="94" t="s">
        <v>19</v>
      </c>
      <c r="E9" s="95" t="s">
        <v>73</v>
      </c>
      <c r="F9" s="97" t="s">
        <v>74</v>
      </c>
    </row>
    <row r="10" spans="2:6" ht="63" x14ac:dyDescent="0.2">
      <c r="B10" s="390"/>
      <c r="C10" s="392"/>
      <c r="D10" s="94" t="s">
        <v>20</v>
      </c>
      <c r="E10" s="95" t="s">
        <v>75</v>
      </c>
      <c r="F10" s="97" t="s">
        <v>74</v>
      </c>
    </row>
    <row r="11" spans="2:6" ht="47.25" x14ac:dyDescent="0.2">
      <c r="B11" s="390"/>
      <c r="C11" s="392" t="s">
        <v>21</v>
      </c>
      <c r="D11" s="94" t="s">
        <v>22</v>
      </c>
      <c r="E11" s="95" t="s">
        <v>76</v>
      </c>
      <c r="F11" s="97" t="s">
        <v>74</v>
      </c>
    </row>
    <row r="12" spans="2:6" ht="47.25" x14ac:dyDescent="0.2">
      <c r="B12" s="390"/>
      <c r="C12" s="392"/>
      <c r="D12" s="94" t="s">
        <v>23</v>
      </c>
      <c r="E12" s="95" t="s">
        <v>77</v>
      </c>
      <c r="F12" s="97" t="s">
        <v>74</v>
      </c>
    </row>
    <row r="13" spans="2:6" ht="31.5" x14ac:dyDescent="0.2">
      <c r="B13" s="390"/>
      <c r="C13" s="392" t="s">
        <v>24</v>
      </c>
      <c r="D13" s="94" t="s">
        <v>119</v>
      </c>
      <c r="E13" s="95" t="s">
        <v>122</v>
      </c>
      <c r="F13" s="97" t="s">
        <v>74</v>
      </c>
    </row>
    <row r="14" spans="2:6" ht="32.25" thickBot="1" x14ac:dyDescent="0.25">
      <c r="B14" s="393"/>
      <c r="C14" s="394"/>
      <c r="D14" s="98" t="s">
        <v>120</v>
      </c>
      <c r="E14" s="99" t="s">
        <v>121</v>
      </c>
      <c r="F14" s="100" t="s">
        <v>74</v>
      </c>
    </row>
    <row r="15" spans="2:6" ht="49.5" customHeight="1" x14ac:dyDescent="0.2">
      <c r="B15" s="386" t="s">
        <v>159</v>
      </c>
      <c r="C15" s="386"/>
      <c r="D15" s="386"/>
      <c r="E15" s="386"/>
      <c r="F15" s="386"/>
    </row>
    <row r="16" spans="2:6" ht="27" customHeight="1" x14ac:dyDescent="0.25">
      <c r="B16" s="10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topLeftCell="A4" workbookViewId="0">
      <selection activeCell="B13" sqref="B13:B19"/>
    </sheetView>
  </sheetViews>
  <sheetFormatPr baseColWidth="10" defaultRowHeight="15" x14ac:dyDescent="0.25"/>
  <sheetData>
    <row r="2" spans="2:5" x14ac:dyDescent="0.25">
      <c r="B2" t="s">
        <v>31</v>
      </c>
      <c r="E2" t="s">
        <v>133</v>
      </c>
    </row>
    <row r="3" spans="2:5" x14ac:dyDescent="0.25">
      <c r="B3" t="s">
        <v>32</v>
      </c>
      <c r="E3" t="s">
        <v>132</v>
      </c>
    </row>
    <row r="4" spans="2:5" x14ac:dyDescent="0.25">
      <c r="B4" t="s">
        <v>137</v>
      </c>
      <c r="E4" t="s">
        <v>134</v>
      </c>
    </row>
    <row r="5" spans="2:5" x14ac:dyDescent="0.25">
      <c r="B5" t="s">
        <v>136</v>
      </c>
    </row>
    <row r="8" spans="2:5" x14ac:dyDescent="0.25">
      <c r="B8" t="s">
        <v>86</v>
      </c>
    </row>
    <row r="9" spans="2:5" x14ac:dyDescent="0.25">
      <c r="B9" t="s">
        <v>40</v>
      </c>
    </row>
    <row r="10" spans="2:5" x14ac:dyDescent="0.25">
      <c r="B10" t="s">
        <v>41</v>
      </c>
    </row>
    <row r="13" spans="2:5" x14ac:dyDescent="0.25">
      <c r="B13" t="s">
        <v>129</v>
      </c>
    </row>
    <row r="14" spans="2:5" x14ac:dyDescent="0.25">
      <c r="B14" t="s">
        <v>123</v>
      </c>
    </row>
    <row r="15" spans="2:5" x14ac:dyDescent="0.25">
      <c r="B15" t="s">
        <v>126</v>
      </c>
    </row>
    <row r="16" spans="2:5" x14ac:dyDescent="0.25">
      <c r="B16" t="s">
        <v>124</v>
      </c>
    </row>
    <row r="17" spans="2:2" x14ac:dyDescent="0.25">
      <c r="B17" t="s">
        <v>125</v>
      </c>
    </row>
    <row r="18" spans="2:2" x14ac:dyDescent="0.25">
      <c r="B18" t="s">
        <v>127</v>
      </c>
    </row>
    <row r="19" spans="2:2" x14ac:dyDescent="0.25">
      <c r="B19" t="s">
        <v>128</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14</v>
      </c>
    </row>
    <row r="4" spans="1:1" x14ac:dyDescent="0.2">
      <c r="A4" s="10" t="s">
        <v>15</v>
      </c>
    </row>
    <row r="5" spans="1:1" x14ac:dyDescent="0.2">
      <c r="A5" s="10" t="s">
        <v>16</v>
      </c>
    </row>
    <row r="6" spans="1:1" x14ac:dyDescent="0.2">
      <c r="A6" s="10" t="s">
        <v>10</v>
      </c>
    </row>
    <row r="7" spans="1:1" x14ac:dyDescent="0.2">
      <c r="A7" s="10" t="s">
        <v>9</v>
      </c>
    </row>
    <row r="8" spans="1:1" x14ac:dyDescent="0.2">
      <c r="A8" s="10" t="s">
        <v>19</v>
      </c>
    </row>
    <row r="9" spans="1:1" x14ac:dyDescent="0.2">
      <c r="A9" s="10" t="s">
        <v>20</v>
      </c>
    </row>
    <row r="10" spans="1:1" x14ac:dyDescent="0.2">
      <c r="A10" s="10" t="s">
        <v>22</v>
      </c>
    </row>
    <row r="11" spans="1:1" x14ac:dyDescent="0.2">
      <c r="A11" s="10" t="s">
        <v>23</v>
      </c>
    </row>
    <row r="12" spans="1:1" x14ac:dyDescent="0.2">
      <c r="A12" s="10" t="s">
        <v>25</v>
      </c>
    </row>
    <row r="13" spans="1:1" x14ac:dyDescent="0.2">
      <c r="A13" s="10" t="s">
        <v>26</v>
      </c>
    </row>
    <row r="14" spans="1:1" x14ac:dyDescent="0.2">
      <c r="A14" s="10" t="s">
        <v>27</v>
      </c>
    </row>
    <row r="16" spans="1:1" x14ac:dyDescent="0.2">
      <c r="A16" s="10" t="s">
        <v>30</v>
      </c>
    </row>
    <row r="17" spans="1:1" x14ac:dyDescent="0.2">
      <c r="A17" s="10" t="s">
        <v>31</v>
      </c>
    </row>
    <row r="18" spans="1:1" x14ac:dyDescent="0.2">
      <c r="A18" s="10" t="s">
        <v>32</v>
      </c>
    </row>
    <row r="20" spans="1:1" x14ac:dyDescent="0.2">
      <c r="A20" s="10" t="s">
        <v>40</v>
      </c>
    </row>
    <row r="21" spans="1:1" x14ac:dyDescent="0.2">
      <c r="A21" s="10"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JURIDICA</cp:lastModifiedBy>
  <cp:lastPrinted>2020-05-13T01:12:22Z</cp:lastPrinted>
  <dcterms:created xsi:type="dcterms:W3CDTF">2020-03-24T23:12:47Z</dcterms:created>
  <dcterms:modified xsi:type="dcterms:W3CDTF">2022-10-05T16:14:05Z</dcterms:modified>
</cp:coreProperties>
</file>