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0" activeTab="0"/>
  </bookViews>
  <sheets>
    <sheet name="CONSUMO DE PAPEL" sheetId="1" r:id="rId1"/>
    <sheet name="PAPEL" sheetId="2" r:id="rId2"/>
    <sheet name="CONSUMO TONER" sheetId="3" r:id="rId3"/>
    <sheet name="TONER" sheetId="4" r:id="rId4"/>
    <sheet name="CONSUMO CARPETAS" sheetId="5" r:id="rId5"/>
    <sheet name="CARPETAS" sheetId="6" r:id="rId6"/>
  </sheets>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<sst xmlns="http://schemas.openxmlformats.org/spreadsheetml/2006/main" count="717" uniqueCount="125">
  <si>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</si>
  <si>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</si>
  <si>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</si>
  <si>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</si>
  <si>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</si>
  <si>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</si>
  <si>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</si>
  <si>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</si>
  <si>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</si>
  <si>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</si>
  <si>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</si>
  <si>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</si>
  <si>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</si>
  <si>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</si>
  <si>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</si>
  <si>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</si>
  <si>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</si>
  <si>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</si>
  <si>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</si>
  <si>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</si>
  <si>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</si>
  <si>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</si>
  <si>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</si>
  <si>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</si>
  <si>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</si>
  <si>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</si>
  <si>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</si>
  <si>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</si>
  <si>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</si>
  <si>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</si>
  <si>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</si>
  <si>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</si>
  <si>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</si>
  <si>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</si>
  <si>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</si>
  <si>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</si>
  <si>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</si>
  <si>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</si>
  <si>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</si>
  <si>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</si>
  <si>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</si>
  <si>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</si>
  <si>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</si>
  <si>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</si>
  <si>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</si>
  <si>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</si>
  <si>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&gt; o = 10</t>
  </si>
  <si>
    <t xml:space="preserve">   1 a 9 </t>
  </si>
  <si>
    <t>&lt; o = 1</t>
  </si>
  <si>
    <t>Unidad de Medida</t>
  </si>
  <si>
    <t>Mensual</t>
  </si>
  <si>
    <t>GESTIÓN ADMINISTRATIVA</t>
  </si>
  <si>
    <t>CONSUMO DE PAPEL</t>
  </si>
  <si>
    <t>Identificar el consumo periodico de cada una de las dependencias de la entidad, frente a las resmas de papel, necesarias para el cumplimiento de las actividades</t>
  </si>
  <si>
    <t>El indicador nos permite conocer en detalle el consumo de papel en cada dependencia y así llevar un control de la gestión del almacén sobre este tipo de elementos</t>
  </si>
  <si>
    <t>Unidad</t>
  </si>
  <si>
    <t>No. resmas de papel consumidas por la dependencia</t>
  </si>
  <si>
    <t>Sumatoria de las unidades de resmas de papel, solicitadas por cada dependencia al almacén, durante el periodo medido</t>
  </si>
  <si>
    <t>Hoja de calculo en Excel.  Nombre de Archivo: Kardex</t>
  </si>
  <si>
    <t>La información se extracatrá del kárdex que se lleva a través de una hoja de calculo en Excel.  Nombre de Archivo: Kardex.
Se realizará la medición por cada una de las áreas de la empresa;
1. Gerencia
2. Secretaría General y jurídica
3. Dirección Financiera
4. Dirección Técnica
5. Dirección Control Interno</t>
  </si>
  <si>
    <t>Técnico de apoyo a la gestión en Almacén</t>
  </si>
  <si>
    <t xml:space="preserve">Director Financiero  </t>
  </si>
  <si>
    <t>No se asigna en este momento meta, hasta tanto no se concozcan las lineas base</t>
  </si>
  <si>
    <t>2019 =  234
2020 = 76</t>
  </si>
  <si>
    <t>PERIODO DE MEDICION</t>
  </si>
  <si>
    <t>01/2019</t>
  </si>
  <si>
    <t>02/2019</t>
  </si>
  <si>
    <t>02/2020</t>
  </si>
  <si>
    <t>03/2019</t>
  </si>
  <si>
    <t>04/2019</t>
  </si>
  <si>
    <t>05/2019</t>
  </si>
  <si>
    <t>06/2019</t>
  </si>
  <si>
    <t>07/2019</t>
  </si>
  <si>
    <t>08/2019</t>
  </si>
  <si>
    <t>09/2019</t>
  </si>
  <si>
    <t>10/2019</t>
  </si>
  <si>
    <t>11/2019</t>
  </si>
  <si>
    <t>12/2019</t>
  </si>
  <si>
    <t>GERENCIA</t>
  </si>
  <si>
    <t>SECRETARIA GENERAL Y JURIDICA</t>
  </si>
  <si>
    <t>TECNICA</t>
  </si>
  <si>
    <t>CONTROL INTERNO</t>
  </si>
  <si>
    <t xml:space="preserve">FINANCIERA </t>
  </si>
  <si>
    <t>CONSUMO AÑO 2019</t>
  </si>
  <si>
    <t>N° DE RESMAS</t>
  </si>
  <si>
    <t>TOTAL DE CONSUMO ANUAL</t>
  </si>
  <si>
    <t>CONSUMO AÑO 2020</t>
  </si>
  <si>
    <t>01/2020</t>
  </si>
  <si>
    <t>03/2020</t>
  </si>
  <si>
    <t>04/2020</t>
  </si>
  <si>
    <t>05/2020</t>
  </si>
  <si>
    <t>06/2020</t>
  </si>
  <si>
    <t>07/2020</t>
  </si>
  <si>
    <t>08/2020</t>
  </si>
  <si>
    <t>09/2020</t>
  </si>
  <si>
    <t>10/2020</t>
  </si>
  <si>
    <t>11/2020</t>
  </si>
  <si>
    <t>12/2020</t>
  </si>
  <si>
    <t>CONSUMO ANUAL POR DEPENDENCIA</t>
  </si>
  <si>
    <t>RESMA CARTA</t>
  </si>
  <si>
    <t>RESMA OFICIO</t>
  </si>
  <si>
    <t xml:space="preserve"> </t>
  </si>
  <si>
    <t>CONSUMO DURANTE EL AÑO 2021</t>
  </si>
  <si>
    <t>01/2021</t>
  </si>
  <si>
    <t>02/2021</t>
  </si>
  <si>
    <t>03/2021</t>
  </si>
  <si>
    <t>04/2021</t>
  </si>
  <si>
    <t>05/2021</t>
  </si>
  <si>
    <t>06/2021</t>
  </si>
  <si>
    <t>07/2021</t>
  </si>
  <si>
    <t>08/2021</t>
  </si>
  <si>
    <t>09/2021</t>
  </si>
  <si>
    <t>10/2021</t>
  </si>
  <si>
    <t>11/2021</t>
  </si>
  <si>
    <t>12/2021</t>
  </si>
  <si>
    <t>TONER 3192</t>
  </si>
  <si>
    <t>TONER 3122</t>
  </si>
  <si>
    <t xml:space="preserve">  </t>
  </si>
  <si>
    <t>CARPETAS DE ARCHIVO</t>
  </si>
  <si>
    <t>CAJAS DE ARCHIVO</t>
  </si>
  <si>
    <t>CONSUMO DE TONER</t>
  </si>
  <si>
    <t>Identificar el consumo periodico de cada una de las dependencias de la entidad, frente a los Toner, necesarias para el cumplimiento de las actividades</t>
  </si>
  <si>
    <t>El indicador nos permite conocer en detalle el consumo de Toner en cada dependencia y así llevar un control de la gestión del almacén sobre este tipo de elementos</t>
  </si>
  <si>
    <t>No. Toner consumidos por la dependencia</t>
  </si>
  <si>
    <t>Sumatoria de las unidades de Toner, solicitadas por cada dependencia al almacén, durante el periodo medido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</si>
</sst>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7">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b/>
      <sz val="8"/>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30">
    <xf numFmtId="0" fontId="0" fillId="0" borderId="0" xfId="0" applyAlignment="1">
      <alignment/>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14" fontId="13" fillId="0" borderId="32" xfId="0" applyNumberFormat="1" applyFont="1" applyBorder="1" applyAlignment="1">
      <alignment horizontal="center" vertical="center" wrapText="1"/>
    </xf>
    <xf numFmtId="3" fontId="13" fillId="0" borderId="15" xfId="49" applyNumberFormat="1" applyFont="1" applyBorder="1" applyAlignment="1">
      <alignment horizontal="center" vertical="center" wrapText="1"/>
    </xf>
    <xf numFmtId="9" fontId="13" fillId="0" borderId="15" xfId="55" applyFont="1" applyBorder="1" applyAlignment="1">
      <alignment horizontal="center" vertical="center" wrapText="1"/>
    </xf>
    <xf numFmtId="14" fontId="13" fillId="0" borderId="15" xfId="0" applyNumberFormat="1" applyFont="1" applyBorder="1" applyAlignment="1">
      <alignment horizontal="center" vertical="center" wrapText="1"/>
    </xf>
    <xf numFmtId="0" fontId="13" fillId="0" borderId="0" xfId="0" applyFont="1" applyAlignment="1">
      <alignment horizontal="center" vertical="center" wrapText="1"/>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9" fillId="4" borderId="32" xfId="0" applyFont="1" applyFill="1" applyBorder="1" applyAlignment="1">
      <alignment horizontal="center" vertical="center" wrapText="1"/>
    </xf>
    <xf numFmtId="0" fontId="56" fillId="0" borderId="3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3" fillId="0" borderId="32" xfId="50" applyNumberFormat="1" applyFont="1" applyBorder="1" applyAlignment="1">
      <alignment horizontal="center" vertical="center" wrapText="1"/>
    </xf>
    <xf numFmtId="0" fontId="13" fillId="0" borderId="32" xfId="0" applyNumberFormat="1" applyFont="1" applyBorder="1" applyAlignment="1">
      <alignment horizontal="center" vertical="center" wrapText="1"/>
    </xf>
    <xf numFmtId="0" fontId="0" fillId="0" borderId="0" xfId="0" applyAlignment="1">
      <alignment horizontal="center"/>
    </xf>
    <xf numFmtId="0" fontId="0" fillId="0" borderId="15" xfId="0" applyBorder="1" applyAlignment="1">
      <alignment horizontal="center"/>
    </xf>
    <xf numFmtId="0" fontId="14" fillId="0" borderId="27" xfId="0" applyFont="1" applyBorder="1" applyAlignment="1">
      <alignment horizontal="center" vertical="center" wrapText="1"/>
    </xf>
    <xf numFmtId="0" fontId="2" fillId="0" borderId="15" xfId="0" applyFont="1" applyBorder="1" applyAlignment="1">
      <alignment horizontal="center"/>
    </xf>
    <xf numFmtId="0" fontId="14" fillId="0" borderId="27" xfId="0" applyFont="1" applyBorder="1" applyAlignment="1">
      <alignment horizontal="center" vertical="center"/>
    </xf>
    <xf numFmtId="0" fontId="0" fillId="0" borderId="15" xfId="0" applyFont="1" applyBorder="1" applyAlignment="1">
      <alignment horizontal="center"/>
    </xf>
    <xf numFmtId="0" fontId="0" fillId="0" borderId="0" xfId="0" applyFont="1" applyAlignment="1">
      <alignment/>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38" borderId="41" xfId="0" applyFont="1" applyFill="1" applyBorder="1" applyAlignment="1">
      <alignment horizontal="center" vertical="center" wrapText="1"/>
    </xf>
    <xf numFmtId="0" fontId="9" fillId="38" borderId="42"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8" borderId="41" xfId="0" applyFont="1" applyFill="1" applyBorder="1" applyAlignment="1">
      <alignment horizontal="center" vertical="center" wrapText="1"/>
    </xf>
    <xf numFmtId="0" fontId="2" fillId="38" borderId="42"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4" borderId="3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9" fillId="4" borderId="15" xfId="0" applyFont="1" applyFill="1" applyBorder="1" applyAlignment="1">
      <alignment horizontal="center" vertical="center" wrapText="1"/>
    </xf>
    <xf numFmtId="9"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19"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36" borderId="0" xfId="0" applyFont="1" applyFill="1" applyAlignment="1">
      <alignment horizontal="center"/>
    </xf>
    <xf numFmtId="0" fontId="2" fillId="39" borderId="0" xfId="0" applyFont="1" applyFill="1" applyAlignment="1">
      <alignment horizontal="center"/>
    </xf>
    <xf numFmtId="0" fontId="2" fillId="40" borderId="0" xfId="0" applyFont="1" applyFill="1" applyAlignment="1">
      <alignment horizontal="center"/>
    </xf>
    <xf numFmtId="0" fontId="2" fillId="12" borderId="0" xfId="0" applyFont="1" applyFill="1" applyAlignment="1">
      <alignment horizontal="center"/>
    </xf>
    <xf numFmtId="0" fontId="2" fillId="11" borderId="0" xfId="0" applyFont="1" applyFill="1" applyAlignment="1">
      <alignment horizontal="center"/>
    </xf>
    <xf numFmtId="0" fontId="2" fillId="9"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
          <c:y val="0.06625"/>
          <c:w val="0.9155"/>
          <c:h val="0.942"/>
        </c:manualLayout>
      </c:layout>
      <c:barChart>
        <c:barDir val="col"/>
        <c:grouping val="clustered"/>
        <c:varyColors val="0"/>
        <c:ser>
          <c:idx val="0"/>
          <c:order val="0"/>
          <c:tx>
            <c:strRef>
              <c:f>'CONSUMO DE PAPEL'!$B$23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PAPEL'!$B$24:$B$35</c:f>
              <c:numCache/>
            </c:numRef>
          </c:val>
        </c:ser>
        <c:ser>
          <c:idx val="1"/>
          <c:order val="1"/>
          <c:tx>
            <c:strRef>
              <c:f>'CONSUMO DE PAPEL'!$D$23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PAPEL'!$D$24:$D$35</c:f>
              <c:numCache/>
            </c:numRef>
          </c:val>
        </c:ser>
        <c:gapWidth val="219"/>
        <c:axId val="41192894"/>
        <c:axId val="35191727"/>
      </c:barChart>
      <c:catAx>
        <c:axId val="41192894"/>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91727"/>
        <c:crosses val="autoZero"/>
        <c:auto val="1"/>
        <c:lblOffset val="100"/>
        <c:tickLblSkip val="1"/>
        <c:noMultiLvlLbl val="0"/>
      </c:catAx>
      <c:valAx>
        <c:axId val="351917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1192894"/>
        <c:crossesAt val="1"/>
        <c:crossBetween val="between"/>
        <c:dispUnits/>
      </c:valAx>
      <c:spPr>
        <a:noFill/>
        <a:ln>
          <a:noFill/>
        </a:ln>
      </c:spPr>
    </c:plotArea>
    <c:legend>
      <c:legendPos val="r"/>
      <c:layout>
        <c:manualLayout>
          <c:xMode val="edge"/>
          <c:yMode val="edge"/>
          <c:x val="0.4305"/>
          <c:y val="0.9365"/>
          <c:w val="0.077"/>
          <c:h val="0.062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55"/>
          <c:h val="0.942"/>
        </c:manualLayout>
      </c:layout>
      <c:barChart>
        <c:barDir val="col"/>
        <c:grouping val="clustered"/>
        <c:varyColors val="0"/>
        <c:ser>
          <c:idx val="0"/>
          <c:order val="0"/>
          <c:tx>
            <c:strRef>
              <c:f>'CONSUMO TONER'!$B$23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TONER'!$B$24:$B$35</c:f>
              <c:numCache/>
            </c:numRef>
          </c:val>
        </c:ser>
        <c:ser>
          <c:idx val="1"/>
          <c:order val="1"/>
          <c:tx>
            <c:strRef>
              <c:f>'CONSUMO TONER'!$D$23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TONER'!$D$24:$D$35</c:f>
              <c:numCache/>
            </c:numRef>
          </c:val>
        </c:ser>
        <c:gapWidth val="219"/>
        <c:axId val="48290088"/>
        <c:axId val="31957609"/>
      </c:barChart>
      <c:catAx>
        <c:axId val="48290088"/>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957609"/>
        <c:crosses val="autoZero"/>
        <c:auto val="1"/>
        <c:lblOffset val="100"/>
        <c:tickLblSkip val="1"/>
        <c:noMultiLvlLbl val="0"/>
      </c:catAx>
      <c:valAx>
        <c:axId val="319576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8290088"/>
        <c:crossesAt val="1"/>
        <c:crossBetween val="between"/>
        <c:dispUnits/>
      </c:valAx>
      <c:spPr>
        <a:noFill/>
        <a:ln>
          <a:noFill/>
        </a:ln>
      </c:spPr>
    </c:plotArea>
    <c:legend>
      <c:legendPos val="r"/>
      <c:layout>
        <c:manualLayout>
          <c:xMode val="edge"/>
          <c:yMode val="edge"/>
          <c:x val="0.431"/>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65"/>
          <c:h val="0.942"/>
        </c:manualLayout>
      </c:layout>
      <c:barChart>
        <c:barDir val="col"/>
        <c:grouping val="clustered"/>
        <c:varyColors val="0"/>
        <c:ser>
          <c:idx val="0"/>
          <c:order val="0"/>
          <c:tx>
            <c:strRef>
              <c:f>'CONSUMO CARPETAS'!$B$23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CARPETAS'!$B$24:$B$35</c:f>
              <c:numCache/>
            </c:numRef>
          </c:val>
        </c:ser>
        <c:ser>
          <c:idx val="1"/>
          <c:order val="1"/>
          <c:tx>
            <c:strRef>
              <c:f>'CONSUMO CARPETAS'!$D$23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CARPETAS'!$D$24:$D$35</c:f>
              <c:numCache/>
            </c:numRef>
          </c:val>
        </c:ser>
        <c:gapWidth val="219"/>
        <c:axId val="19183026"/>
        <c:axId val="38429507"/>
      </c:barChart>
      <c:catAx>
        <c:axId val="19183026"/>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29507"/>
        <c:crosses val="autoZero"/>
        <c:auto val="1"/>
        <c:lblOffset val="100"/>
        <c:tickLblSkip val="1"/>
        <c:noMultiLvlLbl val="0"/>
      </c:catAx>
      <c:valAx>
        <c:axId val="384295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9183026"/>
        <c:crossesAt val="1"/>
        <c:crossBetween val="between"/>
        <c:dispUnits/>
      </c:valAx>
      <c:spPr>
        <a:noFill/>
        <a:ln>
          <a:noFill/>
        </a:ln>
      </c:spPr>
    </c:plotArea>
    <c:legend>
      <c:legendPos val="r"/>
      <c:layout>
        <c:manualLayout>
          <c:xMode val="edge"/>
          <c:yMode val="edge"/>
          <c:x val="0.432"/>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tabSelected="1" zoomScale="90" zoomScaleNormal="90" zoomScalePageLayoutView="0" workbookViewId="0" topLeftCell="A1">
      <selection activeCell="P23" sqref="P2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43" t="s">
        <v>49</v>
      </c>
      <c r="B11" s="89" t="s">
        <v>55</v>
      </c>
      <c r="C11" s="90"/>
      <c r="D11" s="90"/>
      <c r="E11" s="90"/>
      <c r="F11" s="91"/>
      <c r="G11" s="40" t="s">
        <v>2</v>
      </c>
      <c r="H11" s="89" t="s">
        <v>56</v>
      </c>
      <c r="I11" s="90"/>
      <c r="J11" s="92"/>
    </row>
    <row r="12" spans="1:10" ht="115.5" customHeight="1">
      <c r="A12" s="43" t="s">
        <v>3</v>
      </c>
      <c r="B12" s="89" t="s">
        <v>57</v>
      </c>
      <c r="C12" s="90"/>
      <c r="D12" s="90"/>
      <c r="E12" s="90"/>
      <c r="F12" s="91"/>
      <c r="G12" s="40" t="s">
        <v>4</v>
      </c>
      <c r="H12" s="89" t="s">
        <v>59</v>
      </c>
      <c r="I12" s="90"/>
      <c r="J12" s="92"/>
    </row>
    <row r="13" spans="1:10" ht="69.75" customHeight="1">
      <c r="A13" s="43" t="s">
        <v>5</v>
      </c>
      <c r="B13" s="89" t="s">
        <v>58</v>
      </c>
      <c r="C13" s="90"/>
      <c r="D13" s="90"/>
      <c r="E13" s="90"/>
      <c r="F13" s="91"/>
      <c r="G13" s="40" t="s">
        <v>6</v>
      </c>
      <c r="H13" s="93" t="s">
        <v>50</v>
      </c>
      <c r="I13" s="93"/>
      <c r="J13" s="94"/>
    </row>
    <row r="14" spans="1:18" ht="69.75" customHeight="1">
      <c r="A14" s="43" t="s">
        <v>7</v>
      </c>
      <c r="B14" s="89" t="s">
        <v>60</v>
      </c>
      <c r="C14" s="90"/>
      <c r="D14" s="90"/>
      <c r="E14" s="90"/>
      <c r="F14" s="91"/>
      <c r="G14" s="40"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41" t="s">
        <v>9</v>
      </c>
      <c r="C23" s="41"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33</v>
      </c>
      <c r="C25" s="36"/>
      <c r="D25" s="37">
        <f aca="true" t="shared" si="0" ref="D25:D35">+C25/B25</f>
        <v>0</v>
      </c>
      <c r="E25" s="42"/>
      <c r="F25" s="42"/>
      <c r="G25" s="42"/>
      <c r="H25" s="42"/>
      <c r="I25" s="38"/>
      <c r="J25" s="35"/>
    </row>
    <row r="26" spans="1:10" s="39" customFormat="1" ht="12.75">
      <c r="A26" s="55" t="s">
        <v>105</v>
      </c>
      <c r="B26" s="51">
        <v>8</v>
      </c>
      <c r="C26" s="36"/>
      <c r="D26" s="37">
        <f t="shared" si="0"/>
        <v>0</v>
      </c>
      <c r="E26" s="42"/>
      <c r="F26" s="42"/>
      <c r="G26" s="42"/>
      <c r="H26" s="42"/>
      <c r="I26" s="38"/>
      <c r="J26" s="35"/>
    </row>
    <row r="27" spans="1:10" s="39" customFormat="1" ht="12.75">
      <c r="A27" s="55" t="s">
        <v>106</v>
      </c>
      <c r="B27" s="51">
        <v>14</v>
      </c>
      <c r="C27" s="36"/>
      <c r="D27" s="37">
        <f t="shared" si="0"/>
        <v>0</v>
      </c>
      <c r="E27" s="42"/>
      <c r="F27" s="42"/>
      <c r="G27" s="42"/>
      <c r="H27" s="42"/>
      <c r="I27" s="38"/>
      <c r="J27" s="35"/>
    </row>
    <row r="28" spans="1:10" s="39" customFormat="1" ht="12.75">
      <c r="A28" s="55" t="s">
        <v>107</v>
      </c>
      <c r="B28" s="51">
        <v>18</v>
      </c>
      <c r="C28" s="36"/>
      <c r="D28" s="37">
        <f t="shared" si="0"/>
        <v>0</v>
      </c>
      <c r="E28" s="42"/>
      <c r="F28" s="42"/>
      <c r="G28" s="42"/>
      <c r="H28" s="42"/>
      <c r="I28" s="38"/>
      <c r="J28" s="35"/>
    </row>
    <row r="29" spans="1:10" s="39" customFormat="1" ht="12">
      <c r="A29" s="55" t="s">
        <v>108</v>
      </c>
      <c r="B29" s="51">
        <v>2</v>
      </c>
      <c r="C29" s="36"/>
      <c r="D29" s="37">
        <f t="shared" si="0"/>
        <v>0</v>
      </c>
      <c r="E29" s="42"/>
      <c r="F29" s="42"/>
      <c r="G29" s="42"/>
      <c r="H29" s="42"/>
      <c r="I29" s="38"/>
      <c r="J29" s="35"/>
    </row>
    <row r="30" spans="1:10" s="39" customFormat="1" ht="12">
      <c r="A30" s="55" t="s">
        <v>109</v>
      </c>
      <c r="B30" s="51">
        <v>15</v>
      </c>
      <c r="C30" s="36"/>
      <c r="D30" s="37">
        <f t="shared" si="0"/>
        <v>0</v>
      </c>
      <c r="E30" s="42"/>
      <c r="F30" s="42"/>
      <c r="G30" s="42"/>
      <c r="H30" s="42"/>
      <c r="I30" s="38"/>
      <c r="J30" s="35"/>
    </row>
    <row r="31" spans="1:10" s="39" customFormat="1" ht="12">
      <c r="A31" s="55" t="s">
        <v>110</v>
      </c>
      <c r="B31" s="51">
        <v>15</v>
      </c>
      <c r="C31" s="36"/>
      <c r="D31" s="37">
        <f t="shared" si="0"/>
        <v>0</v>
      </c>
      <c r="E31" s="42"/>
      <c r="F31" s="42"/>
      <c r="G31" s="42"/>
      <c r="H31" s="42"/>
      <c r="I31" s="38"/>
      <c r="J31" s="35"/>
    </row>
    <row r="32" spans="1:10" s="39" customFormat="1" ht="12">
      <c r="A32" s="55" t="s">
        <v>111</v>
      </c>
      <c r="B32" s="51">
        <v>7</v>
      </c>
      <c r="C32" s="36"/>
      <c r="D32" s="37">
        <f t="shared" si="0"/>
        <v>0</v>
      </c>
      <c r="E32" s="42"/>
      <c r="F32" s="42"/>
      <c r="G32" s="42"/>
      <c r="H32" s="42"/>
      <c r="I32" s="38"/>
      <c r="J32" s="35"/>
    </row>
    <row r="33" spans="1:10" s="39" customFormat="1" ht="12">
      <c r="A33" s="55" t="s">
        <v>112</v>
      </c>
      <c r="B33" s="51">
        <v>10</v>
      </c>
      <c r="C33" s="36"/>
      <c r="D33" s="37">
        <f t="shared" si="0"/>
        <v>0</v>
      </c>
      <c r="E33" s="42"/>
      <c r="F33" s="42"/>
      <c r="G33" s="42"/>
      <c r="H33" s="42"/>
      <c r="I33" s="38"/>
      <c r="J33" s="35"/>
    </row>
    <row r="34" spans="1:10" s="39" customFormat="1" ht="12">
      <c r="A34" s="55" t="s">
        <v>113</v>
      </c>
      <c r="B34" s="51">
        <v>2</v>
      </c>
      <c r="C34" s="36"/>
      <c r="D34" s="37">
        <f t="shared" si="0"/>
        <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T49"/>
  <sheetViews>
    <sheetView zoomScale="120" zoomScaleNormal="120" zoomScalePageLayoutView="0" workbookViewId="0" topLeftCell="A1">
      <selection activeCell="H49" sqref="H49"/>
    </sheetView>
  </sheetViews>
  <sheetFormatPr defaultColWidth="11.421875" defaultRowHeight="12.75"/>
  <cols>
    <col min="1" max="2" width="11.421875" style="50" customWidth="1"/>
  </cols>
  <sheetData>
    <row r="1" spans="1:20" ht="12.75" thickBot="1">
      <c r="A1" s="124" t="s">
        <v>99</v>
      </c>
      <c r="B1" s="124"/>
      <c r="C1" s="124"/>
      <c r="D1" s="124"/>
      <c r="E1" s="124"/>
      <c r="F1" s="124"/>
      <c r="G1" s="124"/>
      <c r="H1" s="124"/>
      <c r="I1" s="124"/>
      <c r="L1" s="125" t="s">
        <v>100</v>
      </c>
      <c r="M1" s="125"/>
      <c r="N1" s="125"/>
      <c r="O1" s="125"/>
      <c r="P1" s="125"/>
      <c r="Q1" s="125"/>
      <c r="R1" s="125"/>
      <c r="S1" s="125"/>
      <c r="T1" s="125"/>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31</v>
      </c>
      <c r="E4" s="51">
        <v>67</v>
      </c>
      <c r="F4" s="51">
        <v>70</v>
      </c>
      <c r="G4" s="51">
        <v>6</v>
      </c>
      <c r="H4" s="51">
        <v>60</v>
      </c>
      <c r="I4" s="53">
        <f>+D4+E4+F4+G4+H4</f>
        <v>234</v>
      </c>
      <c r="L4" s="51" t="s">
        <v>65</v>
      </c>
      <c r="M4" s="51"/>
      <c r="O4" s="51">
        <v>1</v>
      </c>
      <c r="P4" s="51">
        <v>2</v>
      </c>
      <c r="Q4" s="51">
        <v>1</v>
      </c>
      <c r="R4" s="51"/>
      <c r="S4" s="51">
        <v>7</v>
      </c>
      <c r="T4" s="53">
        <f>+O4+P4+Q4+R4+S4</f>
        <v>11</v>
      </c>
    </row>
    <row r="5" spans="1:19" ht="12">
      <c r="A5" s="51" t="s">
        <v>66</v>
      </c>
      <c r="B5" s="51"/>
      <c r="D5" s="50"/>
      <c r="E5" s="50"/>
      <c r="F5" s="50"/>
      <c r="G5" s="50"/>
      <c r="H5" s="50"/>
      <c r="L5" s="51" t="s">
        <v>66</v>
      </c>
      <c r="M5" s="51"/>
      <c r="O5" s="50"/>
      <c r="P5" s="50"/>
      <c r="Q5" s="50"/>
      <c r="R5" s="50"/>
      <c r="S5" s="50"/>
    </row>
    <row r="6" spans="1:19" ht="12">
      <c r="A6" s="51" t="s">
        <v>68</v>
      </c>
      <c r="B6" s="51">
        <v>34</v>
      </c>
      <c r="D6" s="50"/>
      <c r="E6" s="50"/>
      <c r="F6" s="50"/>
      <c r="G6" s="50"/>
      <c r="H6" s="50"/>
      <c r="L6" s="51" t="s">
        <v>68</v>
      </c>
      <c r="M6" s="51">
        <v>1</v>
      </c>
      <c r="O6" s="50"/>
      <c r="P6" s="50"/>
      <c r="Q6" s="50"/>
      <c r="R6" s="50"/>
      <c r="S6" s="50"/>
    </row>
    <row r="7" spans="1:19" ht="12">
      <c r="A7" s="51" t="s">
        <v>69</v>
      </c>
      <c r="B7" s="51">
        <v>19</v>
      </c>
      <c r="D7" s="50"/>
      <c r="E7" s="50"/>
      <c r="F7" s="50"/>
      <c r="G7" s="50"/>
      <c r="H7" s="50"/>
      <c r="L7" s="51" t="s">
        <v>69</v>
      </c>
      <c r="M7" s="51">
        <v>4</v>
      </c>
      <c r="O7" s="50"/>
      <c r="P7" s="50"/>
      <c r="Q7" s="50"/>
      <c r="R7" s="50"/>
      <c r="S7" s="50"/>
    </row>
    <row r="8" spans="1:19" ht="12">
      <c r="A8" s="51" t="s">
        <v>70</v>
      </c>
      <c r="B8" s="51">
        <v>17</v>
      </c>
      <c r="D8" s="50"/>
      <c r="E8" s="50"/>
      <c r="F8" s="50"/>
      <c r="G8" s="50"/>
      <c r="H8" s="50"/>
      <c r="L8" s="51" t="s">
        <v>70</v>
      </c>
      <c r="M8" s="51">
        <v>3</v>
      </c>
      <c r="O8" s="50"/>
      <c r="P8" s="50"/>
      <c r="Q8" s="50"/>
      <c r="R8" s="50"/>
      <c r="S8" s="50"/>
    </row>
    <row r="9" spans="1:19" ht="12">
      <c r="A9" s="51" t="s">
        <v>71</v>
      </c>
      <c r="B9" s="51">
        <v>8</v>
      </c>
      <c r="D9" s="50"/>
      <c r="E9" s="50"/>
      <c r="F9" s="50"/>
      <c r="G9" s="50"/>
      <c r="H9" s="50"/>
      <c r="L9" s="51" t="s">
        <v>71</v>
      </c>
      <c r="M9" s="51"/>
      <c r="O9" s="50"/>
      <c r="P9" s="50"/>
      <c r="Q9" s="50"/>
      <c r="R9" s="50"/>
      <c r="S9" s="50"/>
    </row>
    <row r="10" spans="1:19" ht="12">
      <c r="A10" s="51" t="s">
        <v>72</v>
      </c>
      <c r="B10" s="51">
        <v>22</v>
      </c>
      <c r="D10" s="50"/>
      <c r="E10" s="50"/>
      <c r="F10" s="50"/>
      <c r="G10" s="50"/>
      <c r="H10" s="50"/>
      <c r="L10" s="51" t="s">
        <v>72</v>
      </c>
      <c r="M10" s="51"/>
      <c r="O10" s="50"/>
      <c r="P10" s="50"/>
      <c r="Q10" s="50"/>
      <c r="R10" s="50"/>
      <c r="S10" s="50"/>
    </row>
    <row r="11" spans="1:19" ht="12">
      <c r="A11" s="51" t="s">
        <v>73</v>
      </c>
      <c r="B11" s="51">
        <v>14</v>
      </c>
      <c r="D11" s="50"/>
      <c r="E11" s="50"/>
      <c r="F11" s="50"/>
      <c r="G11" s="50"/>
      <c r="H11" s="50"/>
      <c r="L11" s="51" t="s">
        <v>73</v>
      </c>
      <c r="M11" s="51">
        <v>1</v>
      </c>
      <c r="O11" s="50"/>
      <c r="P11" s="50"/>
      <c r="Q11" s="50"/>
      <c r="R11" s="50"/>
      <c r="S11" s="50"/>
    </row>
    <row r="12" spans="1:19" ht="12">
      <c r="A12" s="51" t="s">
        <v>74</v>
      </c>
      <c r="B12" s="51">
        <v>23</v>
      </c>
      <c r="D12" s="50"/>
      <c r="E12" s="50"/>
      <c r="F12" s="50"/>
      <c r="G12" s="50"/>
      <c r="H12" s="50"/>
      <c r="L12" s="51" t="s">
        <v>74</v>
      </c>
      <c r="M12" s="51">
        <v>1</v>
      </c>
      <c r="O12" s="50"/>
      <c r="P12" s="50"/>
      <c r="Q12" s="50"/>
      <c r="R12" s="50"/>
      <c r="S12" s="50"/>
    </row>
    <row r="13" spans="1:19" ht="12">
      <c r="A13" s="51" t="s">
        <v>75</v>
      </c>
      <c r="B13" s="51">
        <v>12</v>
      </c>
      <c r="D13" s="50"/>
      <c r="E13" s="50"/>
      <c r="F13" s="50"/>
      <c r="G13" s="50"/>
      <c r="H13" s="50"/>
      <c r="L13" s="51" t="s">
        <v>75</v>
      </c>
      <c r="M13" s="51">
        <v>1</v>
      </c>
      <c r="O13" s="50"/>
      <c r="P13" s="50"/>
      <c r="Q13" s="50"/>
      <c r="R13" s="50"/>
      <c r="S13" s="50"/>
    </row>
    <row r="14" spans="1:19" ht="12">
      <c r="A14" s="51" t="s">
        <v>76</v>
      </c>
      <c r="B14" s="51">
        <v>13</v>
      </c>
      <c r="D14" s="50"/>
      <c r="E14" s="50"/>
      <c r="F14" s="50"/>
      <c r="G14" s="50"/>
      <c r="H14" s="50"/>
      <c r="L14" s="51" t="s">
        <v>76</v>
      </c>
      <c r="M14" s="51"/>
      <c r="O14" s="50"/>
      <c r="P14" s="50"/>
      <c r="Q14" s="50"/>
      <c r="R14" s="50"/>
      <c r="S14" s="50"/>
    </row>
    <row r="15" spans="1:19" ht="12">
      <c r="A15" s="51" t="s">
        <v>77</v>
      </c>
      <c r="B15" s="51">
        <v>72</v>
      </c>
      <c r="D15" s="50"/>
      <c r="E15" s="50"/>
      <c r="F15" s="50"/>
      <c r="G15" s="50"/>
      <c r="H15" s="50"/>
      <c r="L15" s="51" t="s">
        <v>77</v>
      </c>
      <c r="M15" s="51"/>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v>11</v>
      </c>
      <c r="E20" s="51">
        <v>21</v>
      </c>
      <c r="F20" s="51">
        <v>21</v>
      </c>
      <c r="G20" s="51">
        <v>2</v>
      </c>
      <c r="H20" s="51">
        <v>21</v>
      </c>
      <c r="I20" s="53">
        <f>+D20+E20+F20+G20+H20</f>
        <v>76</v>
      </c>
      <c r="L20" s="55" t="s">
        <v>87</v>
      </c>
      <c r="M20" s="51"/>
      <c r="O20" s="51"/>
      <c r="P20" s="51">
        <v>1</v>
      </c>
      <c r="Q20" s="51"/>
      <c r="R20" s="51"/>
      <c r="S20" s="51">
        <v>1</v>
      </c>
      <c r="T20" s="53">
        <f>+O20+P20+Q20+R20+S20</f>
        <v>2</v>
      </c>
    </row>
    <row r="21" spans="1:13" ht="12">
      <c r="A21" s="55" t="s">
        <v>67</v>
      </c>
      <c r="B21" s="51">
        <v>2</v>
      </c>
      <c r="L21" s="55" t="s">
        <v>67</v>
      </c>
      <c r="M21" s="51"/>
    </row>
    <row r="22" spans="1:13" ht="12">
      <c r="A22" s="55" t="s">
        <v>88</v>
      </c>
      <c r="B22" s="51">
        <v>4</v>
      </c>
      <c r="L22" s="55" t="s">
        <v>88</v>
      </c>
      <c r="M22" s="51"/>
    </row>
    <row r="23" spans="1:13" ht="12">
      <c r="A23" s="55" t="s">
        <v>89</v>
      </c>
      <c r="B23" s="51"/>
      <c r="L23" s="55" t="s">
        <v>89</v>
      </c>
      <c r="M23" s="51"/>
    </row>
    <row r="24" spans="1:19" ht="12">
      <c r="A24" s="55" t="s">
        <v>90</v>
      </c>
      <c r="B24" s="51">
        <v>12</v>
      </c>
      <c r="L24" s="55" t="s">
        <v>90</v>
      </c>
      <c r="M24" s="51">
        <v>1</v>
      </c>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25</v>
      </c>
      <c r="L30" s="55" t="s">
        <v>96</v>
      </c>
      <c r="M30" s="51"/>
    </row>
    <row r="31" spans="1:13" ht="12">
      <c r="A31" s="55" t="s">
        <v>97</v>
      </c>
      <c r="B31" s="51">
        <v>33</v>
      </c>
      <c r="L31" s="55" t="s">
        <v>97</v>
      </c>
      <c r="M31" s="51">
        <v>1</v>
      </c>
    </row>
    <row r="35" ht="12.75" thickBot="1"/>
    <row r="36" spans="1:9" ht="28.5" customHeight="1" thickBot="1">
      <c r="A36" s="119" t="s">
        <v>102</v>
      </c>
      <c r="B36" s="120"/>
      <c r="D36" s="121" t="s">
        <v>98</v>
      </c>
      <c r="E36" s="122"/>
      <c r="F36" s="122"/>
      <c r="G36" s="122"/>
      <c r="H36" s="122"/>
      <c r="I36" s="123"/>
    </row>
    <row r="37" spans="1:9" ht="30.75">
      <c r="A37" s="52" t="s">
        <v>64</v>
      </c>
      <c r="B37" s="54" t="s">
        <v>84</v>
      </c>
      <c r="D37" s="52" t="s">
        <v>78</v>
      </c>
      <c r="E37" s="52" t="s">
        <v>79</v>
      </c>
      <c r="F37" s="52" t="s">
        <v>80</v>
      </c>
      <c r="G37" s="52" t="s">
        <v>81</v>
      </c>
      <c r="H37" s="52" t="s">
        <v>82</v>
      </c>
      <c r="I37" s="52" t="s">
        <v>85</v>
      </c>
    </row>
    <row r="38" spans="1:9" ht="12">
      <c r="A38" s="55" t="s">
        <v>103</v>
      </c>
      <c r="B38" s="51"/>
      <c r="D38" s="51">
        <v>4</v>
      </c>
      <c r="E38" s="51">
        <v>49</v>
      </c>
      <c r="F38" s="51">
        <v>32</v>
      </c>
      <c r="G38" s="51">
        <v>1</v>
      </c>
      <c r="H38" s="51">
        <v>38</v>
      </c>
      <c r="I38" s="53">
        <f>+D38+E38+F38+G38+H38</f>
        <v>124</v>
      </c>
    </row>
    <row r="39" spans="1:2" ht="12">
      <c r="A39" s="55" t="s">
        <v>104</v>
      </c>
      <c r="B39" s="51">
        <v>33</v>
      </c>
    </row>
    <row r="40" spans="1:2" ht="12">
      <c r="A40" s="55" t="s">
        <v>105</v>
      </c>
      <c r="B40" s="51">
        <v>8</v>
      </c>
    </row>
    <row r="41" spans="1:2" ht="12">
      <c r="A41" s="55" t="s">
        <v>106</v>
      </c>
      <c r="B41" s="51">
        <v>14</v>
      </c>
    </row>
    <row r="42" spans="1:2" ht="12">
      <c r="A42" s="55" t="s">
        <v>107</v>
      </c>
      <c r="B42" s="51">
        <v>18</v>
      </c>
    </row>
    <row r="43" spans="1:2" ht="12">
      <c r="A43" s="55" t="s">
        <v>108</v>
      </c>
      <c r="B43" s="51">
        <v>2</v>
      </c>
    </row>
    <row r="44" spans="1:2" ht="12">
      <c r="A44" s="55" t="s">
        <v>109</v>
      </c>
      <c r="B44" s="51">
        <v>15</v>
      </c>
    </row>
    <row r="45" spans="1:2" ht="12">
      <c r="A45" s="55" t="s">
        <v>110</v>
      </c>
      <c r="B45" s="51">
        <v>15</v>
      </c>
    </row>
    <row r="46" spans="1:2" ht="12">
      <c r="A46" s="55" t="s">
        <v>111</v>
      </c>
      <c r="B46" s="51">
        <v>7</v>
      </c>
    </row>
    <row r="47" spans="1:2" ht="12">
      <c r="A47" s="55" t="s">
        <v>112</v>
      </c>
      <c r="B47" s="51">
        <v>10</v>
      </c>
    </row>
    <row r="48" spans="1:2" ht="12">
      <c r="A48" s="55" t="s">
        <v>113</v>
      </c>
      <c r="B48" s="51">
        <v>2</v>
      </c>
    </row>
    <row r="49" spans="1:2" ht="12">
      <c r="A49" s="55" t="s">
        <v>114</v>
      </c>
      <c r="B49" s="51" t="s">
        <v>101</v>
      </c>
    </row>
  </sheetData>
  <sheetProtection/>
  <mergeCells count="12">
    <mergeCell ref="A1:I1"/>
    <mergeCell ref="L1:T1"/>
    <mergeCell ref="A2:B2"/>
    <mergeCell ref="D2:I2"/>
    <mergeCell ref="A18:B18"/>
    <mergeCell ref="D18:I18"/>
    <mergeCell ref="L2:M2"/>
    <mergeCell ref="O2:T2"/>
    <mergeCell ref="L18:M18"/>
    <mergeCell ref="O18:T18"/>
    <mergeCell ref="A36:B36"/>
    <mergeCell ref="D36:I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70"/>
  <sheetViews>
    <sheetView zoomScalePageLayoutView="0" workbookViewId="0" topLeftCell="A1">
      <selection activeCell="G41" sqref="G41:H41"/>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120</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121</v>
      </c>
      <c r="C10" s="86"/>
      <c r="D10" s="86"/>
      <c r="E10" s="86"/>
      <c r="F10" s="87"/>
      <c r="G10" s="27" t="s">
        <v>29</v>
      </c>
      <c r="H10" s="85" t="s">
        <v>122</v>
      </c>
      <c r="I10" s="86"/>
      <c r="J10" s="88"/>
    </row>
    <row r="11" spans="1:10" ht="81" customHeight="1">
      <c r="A11" s="59" t="s">
        <v>49</v>
      </c>
      <c r="B11" s="89" t="s">
        <v>55</v>
      </c>
      <c r="C11" s="90"/>
      <c r="D11" s="90"/>
      <c r="E11" s="90"/>
      <c r="F11" s="91"/>
      <c r="G11" s="57" t="s">
        <v>2</v>
      </c>
      <c r="H11" s="89" t="s">
        <v>123</v>
      </c>
      <c r="I11" s="90"/>
      <c r="J11" s="92"/>
    </row>
    <row r="12" spans="1:10" ht="115.5" customHeight="1">
      <c r="A12" s="59" t="s">
        <v>3</v>
      </c>
      <c r="B12" s="89" t="s">
        <v>124</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9</v>
      </c>
      <c r="C25" s="36"/>
      <c r="D25" s="37">
        <f aca="true" t="shared" si="0" ref="D25:D35">+C25/B25</f>
        <v>0</v>
      </c>
      <c r="E25" s="42"/>
      <c r="F25" s="42"/>
      <c r="G25" s="42"/>
      <c r="H25" s="42"/>
      <c r="I25" s="38"/>
      <c r="J25" s="35"/>
    </row>
    <row r="26" spans="1:10" s="39" customFormat="1" ht="12.75">
      <c r="A26" s="55" t="s">
        <v>105</v>
      </c>
      <c r="B26" s="51">
        <v>1</v>
      </c>
      <c r="C26" s="36"/>
      <c r="D26" s="37">
        <f t="shared" si="0"/>
        <v>0</v>
      </c>
      <c r="E26" s="42"/>
      <c r="F26" s="42"/>
      <c r="G26" s="42"/>
      <c r="H26" s="42"/>
      <c r="I26" s="38"/>
      <c r="J26" s="35"/>
    </row>
    <row r="27" spans="1:10" s="39" customFormat="1" ht="12.75">
      <c r="A27" s="55" t="s">
        <v>106</v>
      </c>
      <c r="B27" s="51">
        <v>1</v>
      </c>
      <c r="C27" s="36"/>
      <c r="D27" s="37">
        <f t="shared" si="0"/>
        <v>0</v>
      </c>
      <c r="E27" s="42"/>
      <c r="F27" s="42"/>
      <c r="G27" s="42"/>
      <c r="H27" s="42"/>
      <c r="I27" s="38"/>
      <c r="J27" s="35"/>
    </row>
    <row r="28" spans="1:10" s="39" customFormat="1" ht="12.75">
      <c r="A28" s="55" t="s">
        <v>107</v>
      </c>
      <c r="B28" s="51"/>
      <c r="C28" s="36"/>
      <c r="D28" s="37" t="e">
        <f t="shared" si="0"/>
        <v>#DIV/0!</v>
      </c>
      <c r="E28" s="42"/>
      <c r="F28" s="42"/>
      <c r="G28" s="42"/>
      <c r="H28" s="42"/>
      <c r="I28" s="38"/>
      <c r="J28" s="35"/>
    </row>
    <row r="29" spans="1:10" s="39" customFormat="1" ht="12">
      <c r="A29" s="55" t="s">
        <v>108</v>
      </c>
      <c r="B29" s="51"/>
      <c r="C29" s="36"/>
      <c r="D29" s="37" t="e">
        <f t="shared" si="0"/>
        <v>#DIV/0!</v>
      </c>
      <c r="E29" s="42"/>
      <c r="F29" s="42"/>
      <c r="G29" s="42"/>
      <c r="H29" s="42"/>
      <c r="I29" s="38"/>
      <c r="J29" s="35"/>
    </row>
    <row r="30" spans="1:10" s="39" customFormat="1" ht="12">
      <c r="A30" s="55" t="s">
        <v>109</v>
      </c>
      <c r="B30" s="51"/>
      <c r="C30" s="36"/>
      <c r="D30" s="37" t="e">
        <f t="shared" si="0"/>
        <v>#DIV/0!</v>
      </c>
      <c r="E30" s="42"/>
      <c r="F30" s="42"/>
      <c r="G30" s="42"/>
      <c r="H30" s="42"/>
      <c r="I30" s="38"/>
      <c r="J30" s="35"/>
    </row>
    <row r="31" spans="1:10" s="39" customFormat="1" ht="12">
      <c r="A31" s="55" t="s">
        <v>110</v>
      </c>
      <c r="B31" s="51"/>
      <c r="C31" s="36"/>
      <c r="D31" s="37" t="e">
        <f t="shared" si="0"/>
        <v>#DIV/0!</v>
      </c>
      <c r="E31" s="42"/>
      <c r="F31" s="42"/>
      <c r="G31" s="42"/>
      <c r="H31" s="42"/>
      <c r="I31" s="38"/>
      <c r="J31" s="35"/>
    </row>
    <row r="32" spans="1:10" s="39" customFormat="1" ht="12">
      <c r="A32" s="55" t="s">
        <v>111</v>
      </c>
      <c r="B32" s="51">
        <v>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42"/>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5">
      <selection activeCell="B39" sqref="B39:B46"/>
    </sheetView>
  </sheetViews>
  <sheetFormatPr defaultColWidth="11.421875" defaultRowHeight="12.75"/>
  <cols>
    <col min="1" max="2" width="11.421875" style="50" customWidth="1"/>
  </cols>
  <sheetData>
    <row r="1" spans="1:20" ht="12.75" thickBot="1">
      <c r="A1" s="126" t="s">
        <v>115</v>
      </c>
      <c r="B1" s="126"/>
      <c r="C1" s="126"/>
      <c r="D1" s="126"/>
      <c r="E1" s="126"/>
      <c r="F1" s="126"/>
      <c r="G1" s="126"/>
      <c r="H1" s="126"/>
      <c r="I1" s="126"/>
      <c r="L1" s="127" t="s">
        <v>116</v>
      </c>
      <c r="M1" s="127"/>
      <c r="N1" s="127"/>
      <c r="O1" s="127"/>
      <c r="P1" s="127"/>
      <c r="Q1" s="127"/>
      <c r="R1" s="127"/>
      <c r="S1" s="127"/>
      <c r="T1" s="127"/>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c r="E4" s="51"/>
      <c r="F4" s="51">
        <v>1</v>
      </c>
      <c r="G4" s="51"/>
      <c r="H4" s="51">
        <v>2</v>
      </c>
      <c r="I4" s="53">
        <f>+D4+E4+F4+G4+H4</f>
        <v>3</v>
      </c>
      <c r="L4" s="51" t="s">
        <v>65</v>
      </c>
      <c r="M4" s="51"/>
      <c r="O4" s="51">
        <v>1</v>
      </c>
      <c r="P4" s="51">
        <f>1+1</f>
        <v>2</v>
      </c>
      <c r="Q4" s="51"/>
      <c r="R4" s="51"/>
      <c r="S4" s="51">
        <f>2+1+1+3</f>
        <v>7</v>
      </c>
      <c r="T4" s="53">
        <f>+O4+P4+Q4+R4+S4</f>
        <v>10</v>
      </c>
    </row>
    <row r="5" spans="1:19" ht="12">
      <c r="A5" s="51" t="s">
        <v>66</v>
      </c>
      <c r="B5" s="51"/>
      <c r="D5" s="50"/>
      <c r="E5" s="50"/>
      <c r="F5" s="50"/>
      <c r="G5" s="50"/>
      <c r="H5" s="50"/>
      <c r="L5" s="51" t="s">
        <v>66</v>
      </c>
      <c r="M5" s="51"/>
      <c r="O5" s="50"/>
      <c r="P5" s="50"/>
      <c r="Q5" s="50"/>
      <c r="R5" s="50"/>
      <c r="S5" s="50"/>
    </row>
    <row r="6" spans="1:19" ht="12">
      <c r="A6" s="51" t="s">
        <v>68</v>
      </c>
      <c r="B6" s="51"/>
      <c r="D6" s="50"/>
      <c r="E6" s="50"/>
      <c r="F6" s="50"/>
      <c r="G6" s="50"/>
      <c r="H6" s="50"/>
      <c r="L6" s="51" t="s">
        <v>68</v>
      </c>
      <c r="M6" s="51"/>
      <c r="O6" s="50"/>
      <c r="P6" s="50"/>
      <c r="Q6" s="50"/>
      <c r="R6" s="50"/>
      <c r="S6" s="50"/>
    </row>
    <row r="7" spans="1:19" ht="12">
      <c r="A7" s="51" t="s">
        <v>69</v>
      </c>
      <c r="B7" s="51"/>
      <c r="D7" s="50"/>
      <c r="E7" s="50"/>
      <c r="F7" s="50"/>
      <c r="G7" s="50"/>
      <c r="H7" s="50"/>
      <c r="L7" s="51" t="s">
        <v>69</v>
      </c>
      <c r="M7" s="51"/>
      <c r="O7" s="50"/>
      <c r="P7" s="50"/>
      <c r="Q7" s="50"/>
      <c r="R7" s="50"/>
      <c r="S7" s="50"/>
    </row>
    <row r="8" spans="1:19" ht="12">
      <c r="A8" s="51" t="s">
        <v>70</v>
      </c>
      <c r="B8" s="51"/>
      <c r="D8" s="50"/>
      <c r="E8" s="50"/>
      <c r="F8" s="50"/>
      <c r="G8" s="50"/>
      <c r="H8" s="50"/>
      <c r="L8" s="51" t="s">
        <v>70</v>
      </c>
      <c r="M8" s="51"/>
      <c r="O8" s="50"/>
      <c r="P8" s="50"/>
      <c r="Q8" s="50"/>
      <c r="R8" s="50"/>
      <c r="S8" s="50"/>
    </row>
    <row r="9" spans="1:19" ht="12">
      <c r="A9" s="51" t="s">
        <v>71</v>
      </c>
      <c r="B9" s="51">
        <v>1</v>
      </c>
      <c r="D9" s="50"/>
      <c r="E9" s="50"/>
      <c r="F9" s="50"/>
      <c r="G9" s="50"/>
      <c r="H9" s="50"/>
      <c r="L9" s="51" t="s">
        <v>71</v>
      </c>
      <c r="M9" s="51"/>
      <c r="O9" s="50"/>
      <c r="P9" s="50"/>
      <c r="Q9" s="50"/>
      <c r="R9" s="50"/>
      <c r="S9" s="50"/>
    </row>
    <row r="10" spans="1:19" ht="12">
      <c r="A10" s="51" t="s">
        <v>72</v>
      </c>
      <c r="B10" s="51"/>
      <c r="D10" s="50"/>
      <c r="E10" s="50"/>
      <c r="F10" s="50"/>
      <c r="G10" s="50"/>
      <c r="H10" s="50"/>
      <c r="L10" s="51" t="s">
        <v>72</v>
      </c>
      <c r="M10" s="51">
        <v>1</v>
      </c>
      <c r="O10" s="50"/>
      <c r="P10" s="50"/>
      <c r="Q10" s="50"/>
      <c r="R10" s="50"/>
      <c r="S10" s="50"/>
    </row>
    <row r="11" spans="1:19" ht="12">
      <c r="A11" s="51" t="s">
        <v>73</v>
      </c>
      <c r="B11" s="51"/>
      <c r="D11" s="50"/>
      <c r="E11" s="50"/>
      <c r="F11" s="50"/>
      <c r="G11" s="50"/>
      <c r="H11" s="50"/>
      <c r="L11" s="51" t="s">
        <v>73</v>
      </c>
      <c r="M11" s="51">
        <v>3</v>
      </c>
      <c r="O11" s="50"/>
      <c r="P11" s="50"/>
      <c r="Q11" s="50"/>
      <c r="R11" s="50"/>
      <c r="S11" s="50"/>
    </row>
    <row r="12" spans="1:19" ht="12">
      <c r="A12" s="51" t="s">
        <v>74</v>
      </c>
      <c r="B12" s="51"/>
      <c r="D12" s="50"/>
      <c r="E12" s="50"/>
      <c r="F12" s="50"/>
      <c r="G12" s="50"/>
      <c r="H12" s="50"/>
      <c r="L12" s="51" t="s">
        <v>74</v>
      </c>
      <c r="M12" s="51">
        <v>2</v>
      </c>
      <c r="O12" s="50"/>
      <c r="P12" s="50"/>
      <c r="Q12" s="50"/>
      <c r="R12" s="50"/>
      <c r="S12" s="50"/>
    </row>
    <row r="13" spans="1:19" ht="12">
      <c r="A13" s="51" t="s">
        <v>75</v>
      </c>
      <c r="B13" s="51"/>
      <c r="D13" s="50"/>
      <c r="E13" s="50"/>
      <c r="F13" s="50"/>
      <c r="G13" s="50"/>
      <c r="H13" s="50"/>
      <c r="L13" s="51" t="s">
        <v>75</v>
      </c>
      <c r="M13" s="51"/>
      <c r="O13" s="50"/>
      <c r="P13" s="50"/>
      <c r="Q13" s="50"/>
      <c r="R13" s="50"/>
      <c r="S13" s="50"/>
    </row>
    <row r="14" spans="1:19" ht="12">
      <c r="A14" s="51" t="s">
        <v>76</v>
      </c>
      <c r="B14" s="51">
        <v>1</v>
      </c>
      <c r="D14" s="50"/>
      <c r="E14" s="50"/>
      <c r="F14" s="50"/>
      <c r="G14" s="50"/>
      <c r="H14" s="50"/>
      <c r="L14" s="51" t="s">
        <v>76</v>
      </c>
      <c r="M14" s="51">
        <v>1</v>
      </c>
      <c r="O14" s="50"/>
      <c r="P14" s="50"/>
      <c r="Q14" s="50"/>
      <c r="R14" s="50"/>
      <c r="S14" s="50"/>
    </row>
    <row r="15" spans="1:19" ht="12">
      <c r="A15" s="51" t="s">
        <v>77</v>
      </c>
      <c r="B15" s="51">
        <v>1</v>
      </c>
      <c r="D15" s="50"/>
      <c r="E15" s="50"/>
      <c r="F15" s="50"/>
      <c r="G15" s="50"/>
      <c r="H15" s="50"/>
      <c r="L15" s="51" t="s">
        <v>77</v>
      </c>
      <c r="M15" s="51">
        <v>3</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c r="F20" s="51"/>
      <c r="G20" s="51"/>
      <c r="H20" s="51">
        <v>3</v>
      </c>
      <c r="I20" s="53">
        <f>+D20+E20+F20+G20+H20</f>
        <v>3</v>
      </c>
      <c r="L20" s="55" t="s">
        <v>87</v>
      </c>
      <c r="M20" s="51"/>
      <c r="O20" s="51"/>
      <c r="P20" s="51">
        <v>2</v>
      </c>
      <c r="Q20" s="51"/>
      <c r="R20" s="51"/>
      <c r="S20" s="51"/>
      <c r="T20" s="53">
        <f>+O20+P20+Q20+R20+S20</f>
        <v>2</v>
      </c>
    </row>
    <row r="21" spans="1:13" ht="12">
      <c r="A21" s="55" t="s">
        <v>67</v>
      </c>
      <c r="B21" s="51"/>
      <c r="L21" s="55" t="s">
        <v>67</v>
      </c>
      <c r="M21" s="51">
        <v>1</v>
      </c>
    </row>
    <row r="22" spans="1:13" ht="12">
      <c r="A22" s="55" t="s">
        <v>88</v>
      </c>
      <c r="B22" s="51">
        <v>1</v>
      </c>
      <c r="L22" s="55" t="s">
        <v>88</v>
      </c>
      <c r="M22" s="51"/>
    </row>
    <row r="23" spans="1:13" ht="12">
      <c r="A23" s="55" t="s">
        <v>89</v>
      </c>
      <c r="B23" s="51"/>
      <c r="L23" s="55" t="s">
        <v>89</v>
      </c>
      <c r="M23" s="51"/>
    </row>
    <row r="24" spans="1:19" ht="12">
      <c r="A24" s="55" t="s">
        <v>90</v>
      </c>
      <c r="B24" s="51">
        <v>1</v>
      </c>
      <c r="L24" s="55" t="s">
        <v>90</v>
      </c>
      <c r="M24" s="51"/>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1</v>
      </c>
      <c r="L30" s="55" t="s">
        <v>96</v>
      </c>
      <c r="M30" s="51">
        <v>1</v>
      </c>
    </row>
    <row r="31" spans="1:13" ht="12">
      <c r="A31" s="55" t="s">
        <v>97</v>
      </c>
      <c r="B31" s="51"/>
      <c r="L31" s="55" t="s">
        <v>97</v>
      </c>
      <c r="M31" s="51"/>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c r="E38" s="51"/>
      <c r="F38" s="51"/>
      <c r="G38" s="51"/>
      <c r="H38" s="51">
        <v>12</v>
      </c>
      <c r="I38" s="53">
        <f>+D38+E38+F38+G38+H38</f>
        <v>12</v>
      </c>
      <c r="L38" s="55" t="s">
        <v>103</v>
      </c>
      <c r="M38" s="51"/>
      <c r="O38" s="51">
        <v>1</v>
      </c>
      <c r="P38" s="51">
        <v>7</v>
      </c>
      <c r="Q38" s="51"/>
      <c r="R38" s="51"/>
      <c r="S38" s="51"/>
      <c r="T38" s="53">
        <f>+O38+P38+Q38+R38+S38</f>
        <v>8</v>
      </c>
    </row>
    <row r="39" spans="1:13" ht="12">
      <c r="A39" s="55" t="s">
        <v>104</v>
      </c>
      <c r="B39" s="51">
        <v>9</v>
      </c>
      <c r="L39" s="55" t="s">
        <v>104</v>
      </c>
      <c r="M39" s="51">
        <v>5</v>
      </c>
    </row>
    <row r="40" spans="1:13" ht="12">
      <c r="A40" s="55" t="s">
        <v>105</v>
      </c>
      <c r="B40" s="51">
        <v>1</v>
      </c>
      <c r="L40" s="55" t="s">
        <v>105</v>
      </c>
      <c r="M40" s="51">
        <v>1</v>
      </c>
    </row>
    <row r="41" spans="1:13" ht="12">
      <c r="A41" s="55" t="s">
        <v>106</v>
      </c>
      <c r="B41" s="51">
        <v>1</v>
      </c>
      <c r="L41" s="55" t="s">
        <v>106</v>
      </c>
      <c r="M41" s="51"/>
    </row>
    <row r="42" spans="1:13" ht="12">
      <c r="A42" s="55" t="s">
        <v>107</v>
      </c>
      <c r="B42" s="51"/>
      <c r="L42" s="55" t="s">
        <v>107</v>
      </c>
      <c r="M42" s="51">
        <v>1</v>
      </c>
    </row>
    <row r="43" spans="1:13" ht="12">
      <c r="A43" s="55" t="s">
        <v>108</v>
      </c>
      <c r="B43" s="51"/>
      <c r="L43" s="55" t="s">
        <v>108</v>
      </c>
      <c r="M43" s="51"/>
    </row>
    <row r="44" spans="1:13" ht="12">
      <c r="A44" s="55" t="s">
        <v>109</v>
      </c>
      <c r="B44" s="51"/>
      <c r="L44" s="55" t="s">
        <v>109</v>
      </c>
      <c r="M44" s="51"/>
    </row>
    <row r="45" spans="1:13" ht="12">
      <c r="A45" s="55" t="s">
        <v>110</v>
      </c>
      <c r="B45" s="51"/>
      <c r="L45" s="55" t="s">
        <v>110</v>
      </c>
      <c r="M45" s="51"/>
    </row>
    <row r="46" spans="1:13" ht="12">
      <c r="A46" s="55" t="s">
        <v>111</v>
      </c>
      <c r="B46" s="51">
        <v>1</v>
      </c>
      <c r="L46" s="55" t="s">
        <v>111</v>
      </c>
      <c r="M46" s="51"/>
    </row>
    <row r="47" spans="1:16" ht="12">
      <c r="A47" s="55" t="s">
        <v>112</v>
      </c>
      <c r="B47" s="51"/>
      <c r="L47" s="55" t="s">
        <v>112</v>
      </c>
      <c r="M47" s="51">
        <v>1</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70"/>
  <sheetViews>
    <sheetView zoomScalePageLayoutView="0" workbookViewId="0" topLeftCell="A1">
      <selection activeCell="G34" sqref="G3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59" t="s">
        <v>49</v>
      </c>
      <c r="B11" s="89" t="s">
        <v>55</v>
      </c>
      <c r="C11" s="90"/>
      <c r="D11" s="90"/>
      <c r="E11" s="90"/>
      <c r="F11" s="91"/>
      <c r="G11" s="57" t="s">
        <v>2</v>
      </c>
      <c r="H11" s="89" t="s">
        <v>56</v>
      </c>
      <c r="I11" s="90"/>
      <c r="J11" s="92"/>
    </row>
    <row r="12" spans="1:10" ht="115.5" customHeight="1">
      <c r="A12" s="59" t="s">
        <v>3</v>
      </c>
      <c r="B12" s="89" t="s">
        <v>57</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c r="C25" s="36"/>
      <c r="D25" s="37" t="e">
        <f aca="true" t="shared" si="0" ref="D25:D35">+C25/B25</f>
        <v>#DIV/0!</v>
      </c>
      <c r="E25" s="42"/>
      <c r="F25" s="42"/>
      <c r="G25" s="42"/>
      <c r="H25" s="42"/>
      <c r="I25" s="38"/>
      <c r="J25" s="35"/>
    </row>
    <row r="26" spans="1:10" s="39" customFormat="1" ht="12.75">
      <c r="A26" s="55" t="s">
        <v>105</v>
      </c>
      <c r="B26" s="51"/>
      <c r="C26" s="36"/>
      <c r="D26" s="37" t="e">
        <f t="shared" si="0"/>
        <v>#DIV/0!</v>
      </c>
      <c r="E26" s="42"/>
      <c r="F26" s="42"/>
      <c r="G26" s="42"/>
      <c r="H26" s="42"/>
      <c r="I26" s="38"/>
      <c r="J26" s="35"/>
    </row>
    <row r="27" spans="1:10" s="39" customFormat="1" ht="12.75">
      <c r="A27" s="55" t="s">
        <v>106</v>
      </c>
      <c r="B27" s="51"/>
      <c r="C27" s="36"/>
      <c r="D27" s="37" t="e">
        <f t="shared" si="0"/>
        <v>#DIV/0!</v>
      </c>
      <c r="E27" s="42"/>
      <c r="F27" s="42"/>
      <c r="G27" s="42"/>
      <c r="H27" s="42"/>
      <c r="I27" s="38"/>
      <c r="J27" s="35"/>
    </row>
    <row r="28" spans="1:10" s="39" customFormat="1" ht="12.75">
      <c r="A28" s="55" t="s">
        <v>107</v>
      </c>
      <c r="B28" s="51">
        <v>940</v>
      </c>
      <c r="C28" s="36"/>
      <c r="D28" s="37">
        <f t="shared" si="0"/>
        <v>0</v>
      </c>
      <c r="E28" s="42"/>
      <c r="F28" s="42"/>
      <c r="G28" s="42"/>
      <c r="H28" s="42"/>
      <c r="I28" s="38"/>
      <c r="J28" s="35"/>
    </row>
    <row r="29" spans="1:10" s="39" customFormat="1" ht="12">
      <c r="A29" s="55" t="s">
        <v>108</v>
      </c>
      <c r="B29" s="51">
        <v>530</v>
      </c>
      <c r="C29" s="36"/>
      <c r="D29" s="37">
        <f t="shared" si="0"/>
        <v>0</v>
      </c>
      <c r="E29" s="42"/>
      <c r="F29" s="42"/>
      <c r="G29" s="42"/>
      <c r="H29" s="42"/>
      <c r="I29" s="38"/>
      <c r="J29" s="35"/>
    </row>
    <row r="30" spans="1:10" s="39" customFormat="1" ht="12">
      <c r="A30" s="55" t="s">
        <v>109</v>
      </c>
      <c r="B30" s="51">
        <v>185</v>
      </c>
      <c r="C30" s="36"/>
      <c r="D30" s="37">
        <f t="shared" si="0"/>
        <v>0</v>
      </c>
      <c r="E30" s="42"/>
      <c r="F30" s="42"/>
      <c r="G30" s="42"/>
      <c r="H30" s="42"/>
      <c r="I30" s="38"/>
      <c r="J30" s="35"/>
    </row>
    <row r="31" spans="1:10" s="39" customFormat="1" ht="12">
      <c r="A31" s="55" t="s">
        <v>110</v>
      </c>
      <c r="B31" s="51">
        <v>720</v>
      </c>
      <c r="C31" s="36"/>
      <c r="D31" s="37">
        <f t="shared" si="0"/>
        <v>0</v>
      </c>
      <c r="E31" s="42"/>
      <c r="F31" s="42"/>
      <c r="G31" s="42"/>
      <c r="H31" s="42"/>
      <c r="I31" s="38"/>
      <c r="J31" s="35"/>
    </row>
    <row r="32" spans="1:10" s="39" customFormat="1" ht="12">
      <c r="A32" s="55" t="s">
        <v>111</v>
      </c>
      <c r="B32" s="51">
        <v>161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c r="C35" s="36"/>
      <c r="D35" s="37" t="e">
        <f t="shared" si="0"/>
        <v>#DIV/0!</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8">
      <selection activeCell="B42" sqref="B42:B47"/>
    </sheetView>
  </sheetViews>
  <sheetFormatPr defaultColWidth="11.421875" defaultRowHeight="12.75"/>
  <cols>
    <col min="1" max="2" width="11.421875" style="50" customWidth="1"/>
  </cols>
  <sheetData>
    <row r="1" spans="1:20" ht="12.75" thickBot="1">
      <c r="A1" s="128" t="s">
        <v>118</v>
      </c>
      <c r="B1" s="128"/>
      <c r="C1" s="128"/>
      <c r="D1" s="128"/>
      <c r="E1" s="128"/>
      <c r="F1" s="128"/>
      <c r="G1" s="128"/>
      <c r="H1" s="128"/>
      <c r="I1" s="128"/>
      <c r="L1" s="129" t="s">
        <v>119</v>
      </c>
      <c r="M1" s="129"/>
      <c r="N1" s="129"/>
      <c r="O1" s="129"/>
      <c r="P1" s="129"/>
      <c r="Q1" s="129"/>
      <c r="R1" s="129"/>
      <c r="S1" s="129"/>
      <c r="T1" s="129"/>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150</v>
      </c>
      <c r="E4" s="51">
        <f>679+50</f>
        <v>729</v>
      </c>
      <c r="F4" s="51">
        <f>613+122</f>
        <v>735</v>
      </c>
      <c r="G4" s="51">
        <v>10</v>
      </c>
      <c r="H4" s="51">
        <f>455+100</f>
        <v>555</v>
      </c>
      <c r="I4" s="53">
        <f>+D4+E4+F4+G4+H4</f>
        <v>2179</v>
      </c>
      <c r="L4" s="51" t="s">
        <v>65</v>
      </c>
      <c r="M4" s="51"/>
      <c r="O4" s="51">
        <f>10+15</f>
        <v>25</v>
      </c>
      <c r="P4" s="51">
        <f>55+74+69</f>
        <v>198</v>
      </c>
      <c r="Q4" s="55">
        <f>27+77</f>
        <v>104</v>
      </c>
      <c r="R4" s="51"/>
      <c r="S4" s="51">
        <f>43+16</f>
        <v>59</v>
      </c>
      <c r="T4" s="53">
        <f>+O4+P4+Q4+R4+S4</f>
        <v>386</v>
      </c>
    </row>
    <row r="5" spans="1:19" ht="12">
      <c r="A5" s="51" t="s">
        <v>66</v>
      </c>
      <c r="B5" s="51"/>
      <c r="D5" s="50"/>
      <c r="E5" s="50"/>
      <c r="F5" s="50"/>
      <c r="G5" s="50"/>
      <c r="H5" s="50"/>
      <c r="L5" s="51" t="s">
        <v>66</v>
      </c>
      <c r="M5" s="51"/>
      <c r="O5" s="50"/>
      <c r="P5" s="50"/>
      <c r="Q5" s="50"/>
      <c r="R5" s="50"/>
      <c r="S5" s="50"/>
    </row>
    <row r="6" spans="1:19" ht="12">
      <c r="A6" s="51" t="s">
        <v>68</v>
      </c>
      <c r="B6" s="51">
        <f>60+90</f>
        <v>150</v>
      </c>
      <c r="D6" s="50"/>
      <c r="E6" s="50"/>
      <c r="F6" s="50"/>
      <c r="G6" s="50"/>
      <c r="H6" s="50"/>
      <c r="L6" s="51" t="s">
        <v>68</v>
      </c>
      <c r="M6" s="55" t="s">
        <v>101</v>
      </c>
      <c r="O6" s="50"/>
      <c r="P6" s="50"/>
      <c r="Q6" s="50"/>
      <c r="R6" s="50"/>
      <c r="S6" s="50"/>
    </row>
    <row r="7" spans="1:19" ht="12">
      <c r="A7" s="51" t="s">
        <v>69</v>
      </c>
      <c r="B7" s="51">
        <f>120+50</f>
        <v>170</v>
      </c>
      <c r="D7" s="50"/>
      <c r="E7" s="50"/>
      <c r="F7" s="50"/>
      <c r="G7" s="50"/>
      <c r="H7" s="50"/>
      <c r="L7" s="51" t="s">
        <v>69</v>
      </c>
      <c r="M7" s="51">
        <v>40</v>
      </c>
      <c r="O7" s="50"/>
      <c r="P7" s="50"/>
      <c r="Q7" s="50"/>
      <c r="R7" s="50"/>
      <c r="S7" s="50"/>
    </row>
    <row r="8" spans="1:19" ht="12">
      <c r="A8" s="51" t="s">
        <v>70</v>
      </c>
      <c r="B8" s="51">
        <f>100+9+40+4+40</f>
        <v>193</v>
      </c>
      <c r="D8" s="50"/>
      <c r="E8" s="50"/>
      <c r="F8" s="50"/>
      <c r="G8" s="50"/>
      <c r="H8" s="50"/>
      <c r="L8" s="51" t="s">
        <v>70</v>
      </c>
      <c r="M8" s="51">
        <v>20</v>
      </c>
      <c r="O8" s="50"/>
      <c r="P8" s="50"/>
      <c r="Q8" s="50"/>
      <c r="R8" s="50"/>
      <c r="S8" s="50"/>
    </row>
    <row r="9" spans="1:19" ht="12">
      <c r="A9" s="51" t="s">
        <v>71</v>
      </c>
      <c r="B9" s="51">
        <v>43</v>
      </c>
      <c r="D9" s="50"/>
      <c r="E9" s="50"/>
      <c r="F9" s="50"/>
      <c r="G9" s="50"/>
      <c r="H9" s="50"/>
      <c r="L9" s="51" t="s">
        <v>71</v>
      </c>
      <c r="M9" s="51">
        <v>29</v>
      </c>
      <c r="O9" s="50"/>
      <c r="P9" s="50"/>
      <c r="Q9" s="50"/>
      <c r="R9" s="50"/>
      <c r="S9" s="50"/>
    </row>
    <row r="10" spans="1:19" ht="12">
      <c r="A10" s="51" t="s">
        <v>72</v>
      </c>
      <c r="B10" s="51">
        <v>90</v>
      </c>
      <c r="D10" s="50"/>
      <c r="E10" s="50"/>
      <c r="F10" s="50"/>
      <c r="G10" s="50"/>
      <c r="H10" s="50"/>
      <c r="L10" s="51" t="s">
        <v>72</v>
      </c>
      <c r="M10" s="51">
        <v>36</v>
      </c>
      <c r="O10" s="50"/>
      <c r="P10" s="50"/>
      <c r="Q10" s="50"/>
      <c r="R10" s="50"/>
      <c r="S10" s="50"/>
    </row>
    <row r="11" spans="1:19" ht="12">
      <c r="A11" s="51" t="s">
        <v>73</v>
      </c>
      <c r="B11" s="51">
        <v>60</v>
      </c>
      <c r="D11" s="50"/>
      <c r="E11" s="50"/>
      <c r="F11" s="50"/>
      <c r="G11" s="50"/>
      <c r="H11" s="50"/>
      <c r="L11" s="51" t="s">
        <v>73</v>
      </c>
      <c r="M11" s="51">
        <v>19</v>
      </c>
      <c r="O11" s="50"/>
      <c r="P11" s="50"/>
      <c r="Q11" s="50"/>
      <c r="R11" s="50"/>
      <c r="S11" s="50"/>
    </row>
    <row r="12" spans="1:19" ht="12">
      <c r="A12" s="51" t="s">
        <v>74</v>
      </c>
      <c r="B12" s="51">
        <v>300</v>
      </c>
      <c r="D12" s="50"/>
      <c r="E12" s="50"/>
      <c r="F12" s="50"/>
      <c r="G12" s="50"/>
      <c r="H12" s="50"/>
      <c r="L12" s="51" t="s">
        <v>74</v>
      </c>
      <c r="M12" s="51">
        <v>43</v>
      </c>
      <c r="O12" s="50"/>
      <c r="P12" s="50"/>
      <c r="Q12" s="50"/>
      <c r="R12" s="50"/>
      <c r="S12" s="50"/>
    </row>
    <row r="13" spans="1:19" ht="12">
      <c r="A13" s="51" t="s">
        <v>75</v>
      </c>
      <c r="B13" s="51">
        <f>99+310</f>
        <v>409</v>
      </c>
      <c r="D13" s="50"/>
      <c r="E13" s="50"/>
      <c r="F13" s="50"/>
      <c r="G13" s="50"/>
      <c r="H13" s="50"/>
      <c r="L13" s="51" t="s">
        <v>75</v>
      </c>
      <c r="M13" s="51">
        <v>35</v>
      </c>
      <c r="O13" s="50"/>
      <c r="P13" s="50"/>
      <c r="Q13" s="50"/>
      <c r="R13" s="50"/>
      <c r="S13" s="50"/>
    </row>
    <row r="14" spans="1:19" ht="12">
      <c r="A14" s="51" t="s">
        <v>76</v>
      </c>
      <c r="B14" s="51">
        <v>318</v>
      </c>
      <c r="D14" s="50"/>
      <c r="E14" s="50"/>
      <c r="F14" s="50"/>
      <c r="G14" s="50"/>
      <c r="H14" s="50"/>
      <c r="L14" s="51" t="s">
        <v>76</v>
      </c>
      <c r="M14" s="51">
        <v>12</v>
      </c>
      <c r="O14" s="50"/>
      <c r="P14" s="50"/>
      <c r="Q14" s="50"/>
      <c r="R14" s="50"/>
      <c r="S14" s="50"/>
    </row>
    <row r="15" spans="1:19" ht="12">
      <c r="A15" s="51" t="s">
        <v>77</v>
      </c>
      <c r="B15" s="51">
        <f>164+282</f>
        <v>446</v>
      </c>
      <c r="D15" s="50"/>
      <c r="E15" s="50"/>
      <c r="F15" s="50"/>
      <c r="G15" s="50"/>
      <c r="H15" s="50"/>
      <c r="L15" s="51" t="s">
        <v>77</v>
      </c>
      <c r="M15" s="51">
        <v>125</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v>53</v>
      </c>
      <c r="F20" s="51"/>
      <c r="G20" s="51"/>
      <c r="H20" s="51">
        <v>43</v>
      </c>
      <c r="I20" s="53">
        <f>+D20+E20+F20+G20+H20</f>
        <v>96</v>
      </c>
      <c r="L20" s="55" t="s">
        <v>87</v>
      </c>
      <c r="M20" s="51"/>
      <c r="O20" s="51">
        <v>10</v>
      </c>
      <c r="P20" s="51">
        <v>25</v>
      </c>
      <c r="Q20" s="51"/>
      <c r="R20" s="51"/>
      <c r="S20" s="51">
        <v>6</v>
      </c>
      <c r="T20" s="53">
        <f>+O20+P20+Q20+R20+S20</f>
        <v>41</v>
      </c>
    </row>
    <row r="21" spans="1:13" ht="12">
      <c r="A21" s="55" t="s">
        <v>67</v>
      </c>
      <c r="B21" s="51">
        <v>96</v>
      </c>
      <c r="L21" s="55" t="s">
        <v>67</v>
      </c>
      <c r="M21" s="51"/>
    </row>
    <row r="22" spans="1:13" ht="12">
      <c r="A22" s="55" t="s">
        <v>88</v>
      </c>
      <c r="B22" s="55" t="s">
        <v>101</v>
      </c>
      <c r="L22" s="55" t="s">
        <v>88</v>
      </c>
      <c r="M22" s="51">
        <v>15</v>
      </c>
    </row>
    <row r="23" spans="1:13" ht="12">
      <c r="A23" s="55" t="s">
        <v>89</v>
      </c>
      <c r="B23" s="51"/>
      <c r="L23" s="55" t="s">
        <v>89</v>
      </c>
      <c r="M23" s="51"/>
    </row>
    <row r="24" spans="1:19" ht="12">
      <c r="A24" s="55" t="s">
        <v>90</v>
      </c>
      <c r="B24" s="51"/>
      <c r="L24" s="55" t="s">
        <v>90</v>
      </c>
      <c r="M24" s="51"/>
      <c r="S24" s="56" t="s">
        <v>101</v>
      </c>
    </row>
    <row r="25" spans="1:13" ht="12">
      <c r="A25" s="55" t="s">
        <v>91</v>
      </c>
      <c r="B25" s="51"/>
      <c r="L25" s="55" t="s">
        <v>91</v>
      </c>
      <c r="M25" s="51">
        <v>10</v>
      </c>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c r="L30" s="55" t="s">
        <v>96</v>
      </c>
      <c r="M30" s="51"/>
    </row>
    <row r="31" spans="1:13" ht="12">
      <c r="A31" s="55" t="s">
        <v>97</v>
      </c>
      <c r="B31" s="51"/>
      <c r="L31" s="55" t="s">
        <v>97</v>
      </c>
      <c r="M31" s="51">
        <v>16</v>
      </c>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v>20</v>
      </c>
      <c r="E38" s="51">
        <v>1670</v>
      </c>
      <c r="F38" s="51">
        <v>580</v>
      </c>
      <c r="G38" s="51"/>
      <c r="H38" s="51">
        <v>266</v>
      </c>
      <c r="I38" s="53">
        <f>+D38+E38+F38+G38+H38</f>
        <v>2536</v>
      </c>
      <c r="L38" s="55" t="s">
        <v>103</v>
      </c>
      <c r="M38" s="51"/>
      <c r="O38" s="51">
        <v>4</v>
      </c>
      <c r="P38" s="51">
        <f>125+30+50</f>
        <v>205</v>
      </c>
      <c r="Q38" s="51">
        <f>15+10+20</f>
        <v>45</v>
      </c>
      <c r="R38" s="51"/>
      <c r="S38" s="51">
        <f>8+4+20</f>
        <v>32</v>
      </c>
      <c r="T38" s="53">
        <f>+O38+P38+Q38+R38+S38</f>
        <v>286</v>
      </c>
    </row>
    <row r="39" spans="1:13" ht="12">
      <c r="A39" s="55" t="s">
        <v>104</v>
      </c>
      <c r="B39" s="51"/>
      <c r="L39" s="55" t="s">
        <v>104</v>
      </c>
      <c r="M39" s="51"/>
    </row>
    <row r="40" spans="1:13" ht="12">
      <c r="A40" s="55" t="s">
        <v>105</v>
      </c>
      <c r="B40" s="51"/>
      <c r="L40" s="55" t="s">
        <v>105</v>
      </c>
      <c r="M40" s="51"/>
    </row>
    <row r="41" spans="1:13" ht="12">
      <c r="A41" s="55" t="s">
        <v>106</v>
      </c>
      <c r="B41" s="51"/>
      <c r="L41" s="55" t="s">
        <v>106</v>
      </c>
      <c r="M41" s="51"/>
    </row>
    <row r="42" spans="1:13" ht="12">
      <c r="A42" s="55" t="s">
        <v>107</v>
      </c>
      <c r="B42" s="51">
        <v>940</v>
      </c>
      <c r="L42" s="55" t="s">
        <v>107</v>
      </c>
      <c r="M42" s="51">
        <v>113</v>
      </c>
    </row>
    <row r="43" spans="1:13" ht="12">
      <c r="A43" s="55" t="s">
        <v>108</v>
      </c>
      <c r="B43" s="51">
        <v>530</v>
      </c>
      <c r="L43" s="55" t="s">
        <v>108</v>
      </c>
      <c r="M43" s="51">
        <v>45</v>
      </c>
    </row>
    <row r="44" spans="1:13" ht="12">
      <c r="A44" s="55" t="s">
        <v>109</v>
      </c>
      <c r="B44" s="51">
        <v>185</v>
      </c>
      <c r="L44" s="55" t="s">
        <v>109</v>
      </c>
      <c r="M44" s="51">
        <v>54</v>
      </c>
    </row>
    <row r="45" spans="1:13" ht="12">
      <c r="A45" s="55" t="s">
        <v>110</v>
      </c>
      <c r="B45" s="51">
        <v>720</v>
      </c>
      <c r="L45" s="55" t="s">
        <v>110</v>
      </c>
      <c r="M45" s="51">
        <v>70</v>
      </c>
    </row>
    <row r="46" spans="1:13" ht="12">
      <c r="A46" s="55" t="s">
        <v>111</v>
      </c>
      <c r="B46" s="51">
        <v>161</v>
      </c>
      <c r="L46" s="55" t="s">
        <v>111</v>
      </c>
      <c r="M46" s="51"/>
    </row>
    <row r="47" spans="1:16" ht="12">
      <c r="A47" s="55" t="s">
        <v>112</v>
      </c>
      <c r="B47" s="51"/>
      <c r="L47" s="55" t="s">
        <v>112</v>
      </c>
      <c r="M47" s="51">
        <v>4</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